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8_{99EE0E83-6364-4709-8BD1-ED22F7565978}" xr6:coauthVersionLast="47" xr6:coauthVersionMax="47" xr10:uidLastSave="{00000000-0000-0000-0000-000000000000}"/>
  <bookViews>
    <workbookView xWindow="-108" yWindow="-108" windowWidth="23256" windowHeight="12576" activeTab="3" xr2:uid="{00000000-000D-0000-FFFF-FFFF00000000}"/>
  </bookViews>
  <sheets>
    <sheet name="Dzīvnieku vienības aprēķins" sheetId="6" r:id="rId1"/>
    <sheet name="Radītais kūtsmēslu daudzums" sheetId="7" r:id="rId2"/>
    <sheet name="Krātuves ietilpības aprēķins" sheetId="1" r:id="rId3"/>
    <sheet name="DRN_aprēķini"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6" l="1"/>
  <c r="G40" i="6"/>
  <c r="G28" i="6"/>
  <c r="W5" i="1"/>
  <c r="M5" i="1"/>
  <c r="G27" i="1"/>
  <c r="L34" i="7"/>
  <c r="L33" i="7"/>
  <c r="L32" i="7"/>
  <c r="L31" i="7"/>
  <c r="L30" i="7"/>
  <c r="L29" i="7"/>
  <c r="L28" i="7"/>
  <c r="L27" i="7"/>
  <c r="L26" i="7"/>
  <c r="L25" i="7"/>
  <c r="L24" i="7"/>
  <c r="L23" i="7"/>
  <c r="L22" i="7"/>
  <c r="L21" i="7"/>
  <c r="L20" i="7"/>
  <c r="L19" i="7"/>
  <c r="L18" i="7"/>
  <c r="L17" i="7"/>
  <c r="L16" i="7"/>
  <c r="L15" i="7"/>
  <c r="L14" i="7"/>
  <c r="L13" i="7"/>
  <c r="L11" i="7"/>
  <c r="L10" i="7"/>
  <c r="L8" i="7"/>
  <c r="L7" i="7"/>
  <c r="L6" i="7"/>
  <c r="G39" i="6"/>
  <c r="G38" i="6"/>
  <c r="G37" i="6"/>
  <c r="G36" i="6"/>
  <c r="G35" i="6"/>
  <c r="G33" i="6"/>
  <c r="G32" i="6"/>
  <c r="G30" i="6"/>
  <c r="G29" i="6"/>
  <c r="G27" i="6"/>
  <c r="G26" i="6"/>
  <c r="G24" i="6"/>
  <c r="G23" i="6"/>
  <c r="G22" i="6"/>
  <c r="G21" i="6"/>
  <c r="G19" i="6"/>
  <c r="G18" i="6"/>
  <c r="G17" i="6"/>
  <c r="G15" i="6"/>
  <c r="G14" i="6"/>
  <c r="G13" i="6"/>
  <c r="G12" i="6"/>
  <c r="G11" i="6"/>
  <c r="G10" i="6"/>
  <c r="G8" i="6"/>
  <c r="G7" i="6"/>
  <c r="G6" i="6"/>
  <c r="G41" i="6" l="1"/>
  <c r="L35" i="7"/>
  <c r="L39" i="7" s="1"/>
  <c r="E23" i="2" l="1"/>
  <c r="H23" i="2" s="1"/>
  <c r="E44" i="2"/>
  <c r="H44" i="2" s="1"/>
  <c r="E43" i="2"/>
  <c r="H43" i="2" s="1"/>
  <c r="E39" i="2"/>
  <c r="H39" i="2" s="1"/>
  <c r="E38" i="2"/>
  <c r="H38" i="2" s="1"/>
  <c r="E33" i="2"/>
  <c r="H33" i="2" s="1"/>
  <c r="E34" i="2"/>
  <c r="H34" i="2" s="1"/>
  <c r="E29" i="2"/>
  <c r="H29" i="2" s="1"/>
  <c r="E28" i="2"/>
  <c r="E24" i="2"/>
  <c r="E19" i="2"/>
  <c r="H19" i="2" s="1"/>
  <c r="E18" i="2"/>
  <c r="H18" i="2" s="1"/>
  <c r="E17" i="2"/>
  <c r="H17" i="2" s="1"/>
  <c r="E16" i="2"/>
  <c r="H16" i="2" s="1"/>
  <c r="E12" i="2"/>
  <c r="H12" i="2" s="1"/>
  <c r="E11" i="2"/>
  <c r="E7" i="2"/>
  <c r="H7" i="2" s="1"/>
  <c r="E6" i="2"/>
  <c r="H6" i="2" s="1"/>
  <c r="E14" i="2" l="1"/>
  <c r="E26" i="2"/>
  <c r="M9" i="2"/>
  <c r="E9" i="2"/>
  <c r="H21" i="2"/>
  <c r="M8" i="2"/>
  <c r="H24" i="2"/>
  <c r="H26" i="2" s="1"/>
  <c r="H9" i="2"/>
  <c r="E36" i="2"/>
  <c r="H11" i="2"/>
  <c r="H14" i="2" s="1"/>
  <c r="H36" i="2"/>
  <c r="E21" i="2"/>
  <c r="E31" i="2"/>
  <c r="E46" i="2"/>
  <c r="H46" i="2"/>
  <c r="H41" i="2"/>
  <c r="E41" i="2"/>
  <c r="H28" i="2"/>
  <c r="H31" i="2" s="1"/>
  <c r="M10" i="2" l="1"/>
  <c r="L30" i="1"/>
  <c r="G5" i="1" l="1"/>
  <c r="G15" i="1"/>
  <c r="R5" i="1"/>
</calcChain>
</file>

<file path=xl/sharedStrings.xml><?xml version="1.0" encoding="utf-8"?>
<sst xmlns="http://schemas.openxmlformats.org/spreadsheetml/2006/main" count="297" uniqueCount="199">
  <si>
    <t>Nr. </t>
  </si>
  <si>
    <t>p. k.</t>
  </si>
  <si>
    <t>Lauksaimniecības dzīvnieku suga un</t>
  </si>
  <si>
    <t>vecuma grupa</t>
  </si>
  <si>
    <t>Dzīvnieku vienības</t>
  </si>
  <si>
    <t>(DV)</t>
  </si>
  <si>
    <t>1.</t>
  </si>
  <si>
    <t>Slaucama govs</t>
  </si>
  <si>
    <t>2.</t>
  </si>
  <si>
    <t>Zīdītājgovs ar teli</t>
  </si>
  <si>
    <t>3.</t>
  </si>
  <si>
    <t>4.</t>
  </si>
  <si>
    <t>1 dzīvnieks</t>
  </si>
  <si>
    <t>1 vieta kūtī gadā</t>
  </si>
  <si>
    <t>5.</t>
  </si>
  <si>
    <t>Tele (6–12 mēnešu vecumā)</t>
  </si>
  <si>
    <t>6.</t>
  </si>
  <si>
    <t>7.</t>
  </si>
  <si>
    <t>8.</t>
  </si>
  <si>
    <t>9.</t>
  </si>
  <si>
    <t>Sivēnmāte ar sivēniem</t>
  </si>
  <si>
    <t>1 dzīvnieks 1 metiens</t>
  </si>
  <si>
    <t>10.</t>
  </si>
  <si>
    <t>Sivēnmāte bez sivēniem</t>
  </si>
  <si>
    <t>11.</t>
  </si>
  <si>
    <t>Nobarojamā cūka (30–100 kg)</t>
  </si>
  <si>
    <t>12.</t>
  </si>
  <si>
    <t>Kuilis</t>
  </si>
  <si>
    <t>14.</t>
  </si>
  <si>
    <t>Atšķirtais sivēns (7,5–30 kg)</t>
  </si>
  <si>
    <t>15.</t>
  </si>
  <si>
    <t>Kaza ar kazlēniem</t>
  </si>
  <si>
    <t>16.</t>
  </si>
  <si>
    <t>Aita ar jēriem</t>
  </si>
  <si>
    <t>17.</t>
  </si>
  <si>
    <t>Zirgs</t>
  </si>
  <si>
    <t>18.</t>
  </si>
  <si>
    <t>Dējējvista</t>
  </si>
  <si>
    <t>19.</t>
  </si>
  <si>
    <t>Broilers</t>
  </si>
  <si>
    <t>1 broilers</t>
  </si>
  <si>
    <t>21.</t>
  </si>
  <si>
    <t>Trusis</t>
  </si>
  <si>
    <t>22.</t>
  </si>
  <si>
    <t>Strauss</t>
  </si>
  <si>
    <t>23.</t>
  </si>
  <si>
    <t>Kažokzvērs</t>
  </si>
  <si>
    <t>24.</t>
  </si>
  <si>
    <t>Mazais kažokzvērs</t>
  </si>
  <si>
    <t>25.</t>
  </si>
  <si>
    <t>Briedis</t>
  </si>
  <si>
    <t>Dzīvnieku skaits</t>
  </si>
  <si>
    <t>Dzīvnieku vienības novietnē</t>
  </si>
  <si>
    <t>Dzīvnieku vienību aprēķins</t>
  </si>
  <si>
    <t>Nr.</t>
  </si>
  <si>
    <t>Lauksaimniecības dzīvnieku suga, vecuma</t>
  </si>
  <si>
    <t>grupa, turēšanas veids</t>
  </si>
  <si>
    <t>Kūtsmēslu veids</t>
  </si>
  <si>
    <t>Ieguve gadā, t*</t>
  </si>
  <si>
    <t>Sausna, %</t>
  </si>
  <si>
    <t>Viena tonna dabīgi mitru mēslu satur, kg</t>
  </si>
  <si>
    <t>N</t>
  </si>
  <si>
    <t>1. </t>
  </si>
  <si>
    <t>Slaucamā govs, izslaukums mazāks par 6000 kg gadā</t>
  </si>
  <si>
    <t>Pakaišu kūtsmēsli</t>
  </si>
  <si>
    <t>Šķidrie kūtsmēsli</t>
  </si>
  <si>
    <t>2. </t>
  </si>
  <si>
    <t>Slaucamā govs,</t>
  </si>
  <si>
    <t>izslaukums no 6000 līdz 8000 kg gadā</t>
  </si>
  <si>
    <t>3. </t>
  </si>
  <si>
    <t>izslaukums lielāks par 8000 kg gadā</t>
  </si>
  <si>
    <t> 20</t>
  </si>
  <si>
    <t> 6,0</t>
  </si>
  <si>
    <t> 2,9</t>
  </si>
  <si>
    <t>4. </t>
  </si>
  <si>
    <t>Zīdītājgovs ar teļu </t>
  </si>
  <si>
    <t>5. </t>
  </si>
  <si>
    <t>Vaislas bullis </t>
  </si>
  <si>
    <t>6. </t>
  </si>
  <si>
    <t>Tele (līdz 6 mēnešu vecumam) </t>
  </si>
  <si>
    <t>7. </t>
  </si>
  <si>
    <t>Tele (6 mēneši un vecāka)</t>
  </si>
  <si>
    <t>8. </t>
  </si>
  <si>
    <t>Nobarojamais jaunlops, (6 mēneši un vecāks)</t>
  </si>
  <si>
    <t>Atšķirtie sivēni</t>
  </si>
  <si>
    <t>līdz 30 kg</t>
  </si>
  <si>
    <t>10. </t>
  </si>
  <si>
    <t>Sivēnmāte ar sivēniem </t>
  </si>
  <si>
    <t>Sivēnmāte bez sivēniem un kuilis</t>
  </si>
  <si>
    <t>12. </t>
  </si>
  <si>
    <t>Nobarojamā cūka (virs 30 kg) un jauncūka</t>
  </si>
  <si>
    <t>Pakaišu kūtsmēsli </t>
  </si>
  <si>
    <t>21 </t>
  </si>
  <si>
    <t>6,3 </t>
  </si>
  <si>
    <t>4,3 </t>
  </si>
  <si>
    <t>3,0 </t>
  </si>
  <si>
    <t>13. </t>
  </si>
  <si>
    <t>14. </t>
  </si>
  <si>
    <t>Aita ar jēriem, dziļā kūts</t>
  </si>
  <si>
    <t>15. </t>
  </si>
  <si>
    <t>Dējējvista  </t>
  </si>
  <si>
    <t>Bezpakaišu kūtsmēsli**</t>
  </si>
  <si>
    <t>17. </t>
  </si>
  <si>
    <t>Tvirtie kūtsmēsli</t>
  </si>
  <si>
    <t>MK 23.12.2014 noteikumu 834 2. pielikums 
noteikumiem Nr.834 " Kūtsmēslu ieguves apjoms un sastāvs</t>
  </si>
  <si>
    <t>Dzīvnieku skaits gab</t>
  </si>
  <si>
    <t>Radītais kūtsmēslu daudzums</t>
  </si>
  <si>
    <t>gab</t>
  </si>
  <si>
    <t>tonnas</t>
  </si>
  <si>
    <r>
      <t>P</t>
    </r>
    <r>
      <rPr>
        <b/>
        <vertAlign val="subscript"/>
        <sz val="10"/>
        <rFont val="Arial"/>
        <family val="2"/>
        <charset val="186"/>
      </rPr>
      <t>2</t>
    </r>
    <r>
      <rPr>
        <b/>
        <sz val="10"/>
        <rFont val="Arial"/>
        <family val="2"/>
        <charset val="186"/>
      </rPr>
      <t>O</t>
    </r>
    <r>
      <rPr>
        <b/>
        <vertAlign val="subscript"/>
        <sz val="10"/>
        <rFont val="Arial"/>
        <family val="2"/>
        <charset val="186"/>
      </rPr>
      <t>5</t>
    </r>
  </si>
  <si>
    <r>
      <t>K</t>
    </r>
    <r>
      <rPr>
        <b/>
        <vertAlign val="subscript"/>
        <sz val="10"/>
        <rFont val="Arial"/>
        <family val="2"/>
        <charset val="186"/>
      </rPr>
      <t>2</t>
    </r>
    <r>
      <rPr>
        <b/>
        <sz val="10"/>
        <rFont val="Arial"/>
        <family val="2"/>
        <charset val="186"/>
      </rPr>
      <t>O</t>
    </r>
  </si>
  <si>
    <t>Kūtsmēslu krātuvju ietilpības aprēķins</t>
  </si>
  <si>
    <t xml:space="preserve">Kūtsmēslu daudzums, kuru faktiski uzkrāj viena gada laikā </t>
  </si>
  <si>
    <t>Rezerves koeficents No 1,2-1,3</t>
  </si>
  <si>
    <t>Kūtsmēslu uzglabāšanas normatīvais ilgums</t>
  </si>
  <si>
    <t>Cieto pakaišu kūtsmēslu tilpummasa no 0,65-0,8</t>
  </si>
  <si>
    <t>Vircas normatīvais uzkrāšanas ilgums</t>
  </si>
  <si>
    <t>Vircas daudzuma daļa, rēķinot no iegūto kūtsmēslu masas 0,25-0,50</t>
  </si>
  <si>
    <t>Dzīvnieku grupa</t>
  </si>
  <si>
    <t>Ūdens daudzums</t>
  </si>
  <si>
    <t>Slaucamās govis, nepiesietas (iegūst šķidrmēslus)</t>
  </si>
  <si>
    <t>Slaucamās govis, piesietas (iegūst cietos pakaišu kūtsmēslus)</t>
  </si>
  <si>
    <t>Teles</t>
  </si>
  <si>
    <t>Buļļi</t>
  </si>
  <si>
    <t>Grūsnas sivēnmātes</t>
  </si>
  <si>
    <t>Sivēnmātes ar sivēniem</t>
  </si>
  <si>
    <t>Nobarojamās cūkas</t>
  </si>
  <si>
    <t>Telpu mazgāšanas un dzeramā ūdens daudzums,
kas iekļūst kūtsmēslos un vircā, m3/dzīvnieku gadā</t>
  </si>
  <si>
    <t>p. k.</t>
  </si>
  <si>
    <t>Konservējamās zālaugu masas veids</t>
  </si>
  <si>
    <t>Sausnas saturs, %</t>
  </si>
  <si>
    <t>Svaigi pļauta zāle</t>
  </si>
  <si>
    <t>Apvītināta zāle</t>
  </si>
  <si>
    <t>Kukurūza</t>
  </si>
  <si>
    <t>Skābbarības sulas notece, m3,
rēķinot uz vienu tonnu konservējamās masas</t>
  </si>
  <si>
    <t>Vircas tilpummasa 1,0-1,05</t>
  </si>
  <si>
    <t>Papildus ūdens daudzums, no telpu mazgāšanas, dzeramais ūdens</t>
  </si>
  <si>
    <t>ūdens daudzums</t>
  </si>
  <si>
    <t>Skābsulas daudzums</t>
  </si>
  <si>
    <t>Normatīvais uzglabāšanas ilgums</t>
  </si>
  <si>
    <t>Dzīvnieku skaits kopējais gab</t>
  </si>
  <si>
    <t>Papildus ūdens daudzums, no telpu mazgāšanas, un skābbarības sulas</t>
  </si>
  <si>
    <t>Rezerves koeficents 1,2-1,3</t>
  </si>
  <si>
    <t>Tilpummasa-pusšķidrajiem 085-095t/m3, šķidriem liellopu kutsmēsliem 1,01-1,02t/m3, cūku kūtsmēsliem 1,05-1,07</t>
  </si>
  <si>
    <t>Krātuves niepieciešamā ietilpība cietiem pakaišu kūtsmēsliem, m3</t>
  </si>
  <si>
    <t>Krātuves niepieciešamā ietilpība šķidrajiem un pusšķidrajiem kūtsmēsliem, m3</t>
  </si>
  <si>
    <t>KOPĀ</t>
  </si>
  <si>
    <t>Govis</t>
  </si>
  <si>
    <t>Metāns</t>
  </si>
  <si>
    <t>Amonjaks</t>
  </si>
  <si>
    <t>Liellopi</t>
  </si>
  <si>
    <t>Cūkas</t>
  </si>
  <si>
    <t>Sivēnmātes</t>
  </si>
  <si>
    <t>Zirgi</t>
  </si>
  <si>
    <t>Dzīvnieku skaits novietnē</t>
  </si>
  <si>
    <t>Dzīvnieku veids</t>
  </si>
  <si>
    <t>Emitētās tonnas gadā</t>
  </si>
  <si>
    <t>DRN euro</t>
  </si>
  <si>
    <t>Emitētā viela</t>
  </si>
  <si>
    <t>DRN likme</t>
  </si>
  <si>
    <t>Aitas</t>
  </si>
  <si>
    <t>Kazas</t>
  </si>
  <si>
    <t>Vistas</t>
  </si>
  <si>
    <t>Broileri</t>
  </si>
  <si>
    <t xml:space="preserve">Kopējās emisijas </t>
  </si>
  <si>
    <t>Samaksai DRN euro</t>
  </si>
  <si>
    <t xml:space="preserve">T/GADĀ </t>
  </si>
  <si>
    <t>Metāns, T/GADĀ</t>
  </si>
  <si>
    <t>Amonjaks, T/GADĀ</t>
  </si>
  <si>
    <t>Uzkrājamais vircas daudzums ar skābbarības sulu un notekūdeņiem, m3</t>
  </si>
  <si>
    <t>Dabas resursu nodokļa aprēķināšana Lauksaimniekiem nav noteikts metodikā/ rekomendējošs</t>
  </si>
  <si>
    <t>* ja noslēgts līgums par visu kūtsmēslu nodošanu</t>
  </si>
  <si>
    <t>Paipalas</t>
  </si>
  <si>
    <r>
      <rPr>
        <b/>
        <sz val="12"/>
        <color rgb="FFFF0000"/>
        <rFont val="Calibri"/>
        <family val="2"/>
        <charset val="186"/>
        <scheme val="minor"/>
      </rPr>
      <t>*</t>
    </r>
    <r>
      <rPr>
        <b/>
        <sz val="12"/>
        <rFont val="Calibri"/>
        <family val="2"/>
        <charset val="186"/>
        <scheme val="minor"/>
      </rPr>
      <t>Uzkrājamais vircas daudzums ar skābbarības sulu un notekūdeņiem, m3</t>
    </r>
  </si>
  <si>
    <r>
      <rPr>
        <b/>
        <sz val="12"/>
        <color rgb="FFFF0000"/>
        <rFont val="Calibri"/>
        <family val="2"/>
        <charset val="186"/>
        <scheme val="minor"/>
      </rPr>
      <t>*</t>
    </r>
    <r>
      <rPr>
        <b/>
        <sz val="12"/>
        <rFont val="Calibri"/>
        <family val="2"/>
        <charset val="186"/>
        <scheme val="minor"/>
      </rPr>
      <t>Krātuves niepieciešamā ietilpība cietiem pakaišu kūtsmēsliem, m3</t>
    </r>
  </si>
  <si>
    <r>
      <rPr>
        <b/>
        <sz val="12"/>
        <color rgb="FFFF0000"/>
        <rFont val="Calibri"/>
        <family val="2"/>
        <charset val="186"/>
        <scheme val="minor"/>
      </rPr>
      <t>*</t>
    </r>
    <r>
      <rPr>
        <b/>
        <sz val="12"/>
        <rFont val="Calibri"/>
        <family val="2"/>
        <charset val="186"/>
        <scheme val="minor"/>
      </rPr>
      <t>Krātuves niepieciešamā ietilpība šķidrajiem un pusšķidrajiem kūtsmēsliem, m3</t>
    </r>
  </si>
  <si>
    <r>
      <t>Sulas notece, m</t>
    </r>
    <r>
      <rPr>
        <vertAlign val="superscript"/>
        <sz val="12"/>
        <rFont val="Calibri"/>
        <family val="2"/>
        <charset val="186"/>
        <scheme val="minor"/>
      </rPr>
      <t>3</t>
    </r>
    <r>
      <rPr>
        <sz val="12"/>
        <rFont val="Calibri"/>
        <family val="2"/>
        <charset val="186"/>
        <scheme val="minor"/>
      </rPr>
      <t>/t</t>
    </r>
  </si>
  <si>
    <r>
      <t>Nobarojamais jaunlops (</t>
    </r>
    <r>
      <rPr>
        <b/>
        <sz val="14"/>
        <color theme="1"/>
        <rFont val="Calibri"/>
        <family val="2"/>
        <charset val="186"/>
        <scheme val="minor"/>
      </rPr>
      <t>līdz</t>
    </r>
    <r>
      <rPr>
        <sz val="14"/>
        <color theme="1"/>
        <rFont val="Calibri"/>
        <family val="2"/>
        <charset val="186"/>
        <scheme val="minor"/>
      </rPr>
      <t xml:space="preserve"> 6 mēnešu vecumam)</t>
    </r>
  </si>
  <si>
    <r>
      <t>Nobarojamais jaunlops (</t>
    </r>
    <r>
      <rPr>
        <b/>
        <sz val="14"/>
        <color theme="1"/>
        <rFont val="Calibri"/>
        <family val="2"/>
        <charset val="186"/>
        <scheme val="minor"/>
      </rPr>
      <t>no</t>
    </r>
    <r>
      <rPr>
        <sz val="14"/>
        <color theme="1"/>
        <rFont val="Calibri"/>
        <family val="2"/>
        <charset val="186"/>
        <scheme val="minor"/>
      </rPr>
      <t xml:space="preserve"> 6 mēnešu vecuma)</t>
    </r>
  </si>
  <si>
    <r>
      <t>Vaislas tele (</t>
    </r>
    <r>
      <rPr>
        <b/>
        <sz val="14"/>
        <color theme="1"/>
        <rFont val="Calibri"/>
        <family val="2"/>
        <charset val="186"/>
        <scheme val="minor"/>
      </rPr>
      <t>no</t>
    </r>
    <r>
      <rPr>
        <sz val="14"/>
        <color theme="1"/>
        <rFont val="Calibri"/>
        <family val="2"/>
        <charset val="186"/>
        <scheme val="minor"/>
      </rPr>
      <t xml:space="preserve"> 12 mēnešu vecuma)</t>
    </r>
  </si>
  <si>
    <r>
      <t>Tele (</t>
    </r>
    <r>
      <rPr>
        <b/>
        <sz val="14"/>
        <color theme="1"/>
        <rFont val="Calibri"/>
        <family val="2"/>
        <charset val="186"/>
        <scheme val="minor"/>
      </rPr>
      <t>līdz</t>
    </r>
    <r>
      <rPr>
        <sz val="14"/>
        <color theme="1"/>
        <rFont val="Calibri"/>
        <family val="2"/>
        <charset val="186"/>
        <scheme val="minor"/>
      </rPr>
      <t xml:space="preserve"> 6 mēnešu vecumam)</t>
    </r>
  </si>
  <si>
    <r>
      <t>Vaislas bullis (</t>
    </r>
    <r>
      <rPr>
        <b/>
        <sz val="14"/>
        <color theme="1"/>
        <rFont val="Calibri"/>
        <family val="2"/>
        <charset val="186"/>
        <scheme val="minor"/>
      </rPr>
      <t>no</t>
    </r>
    <r>
      <rPr>
        <sz val="14"/>
        <color theme="1"/>
        <rFont val="Calibri"/>
        <family val="2"/>
        <charset val="186"/>
        <scheme val="minor"/>
      </rPr>
      <t xml:space="preserve"> 12 mēnešu vecuma)</t>
    </r>
  </si>
  <si>
    <t>20.</t>
  </si>
  <si>
    <t>Tītars, zoss</t>
  </si>
  <si>
    <t>26.</t>
  </si>
  <si>
    <t>Kopā Dzīvnieku vienības</t>
  </si>
  <si>
    <t>Kopā dzīvnieku novietnē radītais kūtsmēslu daudzums, t</t>
  </si>
  <si>
    <t>Kūtsmēslu daudzums, ko nodod citam Operatoram, vai tiek uzglabāts citur, t</t>
  </si>
  <si>
    <t>Pieņemtais kūtsmēslu daudzums no cita Operatora, novietnes, t</t>
  </si>
  <si>
    <t>Kūtsmēslu daudzums, kuru faktiski uzkrāj viena gada laikā, t</t>
  </si>
  <si>
    <r>
      <rPr>
        <sz val="11"/>
        <color rgb="FF00B050"/>
        <rFont val="Calibri"/>
        <family val="2"/>
        <charset val="186"/>
        <scheme val="minor"/>
      </rPr>
      <t>Piezīmes.</t>
    </r>
    <r>
      <rPr>
        <sz val="11"/>
        <color theme="1"/>
        <rFont val="Calibri"/>
        <family val="2"/>
        <scheme val="minor"/>
      </rPr>
      <t xml:space="preserve">
1. Dzīvnieku vienības uz vienu vietu kūtī gadā aprēķinātas, ievērojot šādu ražošanas ciklu skaitu gadā:
1 telei līdz 6 mēnešu vecumam – 2 cikli;
2 sivēnmātei ar sivēniem – 2,35 metieni;
3 nobarojamai cūkai – 3,2 cikli;
4 jauncūkai – 1,85 cikli;
5 broileram un jaunputnam – 6,5 cikli.</t>
    </r>
  </si>
  <si>
    <r>
      <rPr>
        <b/>
        <sz val="14"/>
        <color rgb="FFFF0000"/>
        <rFont val="Calibri"/>
        <family val="2"/>
        <charset val="186"/>
        <scheme val="minor"/>
      </rPr>
      <t xml:space="preserve">SVARĪGI: </t>
    </r>
    <r>
      <rPr>
        <sz val="14"/>
        <color theme="1"/>
        <rFont val="Calibri"/>
        <family val="2"/>
        <scheme val="minor"/>
      </rPr>
      <t>Ja nav norādīts dzīvnieku veids: Ar kūtsmēsliem un fermentācijas atliekām iestrādātais slāpekļa daudzums vienā lauksaimniecībā izmantojamās zemes hektārā gadā nedrīkst pārsniegt 170 kilogramu, kas atbilst 1,7 dzīvnieku vienībām;</t>
    </r>
  </si>
  <si>
    <t>Tabula Nr.1</t>
  </si>
  <si>
    <t>Tabula Nr.2</t>
  </si>
  <si>
    <t>Tabula Nr.3</t>
  </si>
  <si>
    <t>Teorētiskais daudzums no MK not tabulās 1, 2. Kop aprēķins 3 tabula</t>
  </si>
  <si>
    <t>Teorētiskais daudzums no MK not tabulās 1, 2., Kop aprēķins 3 tabula</t>
  </si>
  <si>
    <r>
      <t xml:space="preserve">Par piesārņojuma veidu un apjomu C kategorijas piesārņojošai darbībai nodokli aprēķina un maksā atbilstoši nodokļa maksātāja deklarētajam piesārņojuma veidam un apjomam. Nodokļa maksātājs nodrošina savas darbības radītā piesārņojuma veida un apjoma uzskaiti. Ja iekārtu operatori veic C kategorijas piesārņojošas darbības nozarēs, attiecībā uz kurām normatīvajos aktos nav noteiktu nosacījumu un nav arī iespējams aprēķināt piesārņojošo vielu apjomu, nodokļa apmērs ir:
1) 2021. gadā — 178 euro gadā;
2) 2022. gadā — 200 euro gadā;
3) no 2023. gada — 250 euro gadā.
</t>
    </r>
    <r>
      <rPr>
        <b/>
        <sz val="12"/>
        <color rgb="FFFF0000"/>
        <rFont val="Calibri"/>
        <family val="2"/>
        <scheme val="minor"/>
      </rPr>
      <t xml:space="preserve"> =&gt;</t>
    </r>
    <r>
      <rPr>
        <sz val="12"/>
        <color theme="1"/>
        <rFont val="Calibri"/>
        <family val="2"/>
        <scheme val="minor"/>
      </rPr>
      <t xml:space="preserve"> Nodokļa maksātājs samaksā nodokli par katru veikto C kategorijas piesārņojošas darbības reģistrāciju. Ja persona C kategorijas piesārņojošu darbību reģistrējusi un saimniecisko darbību uzsākusi laikā, kas nesakrīt ar nodokļa taksācijas perioda pirmo mēnesi, nodokli aprēķina kā vienu divpadsmito daļu no gada nodokļa likmes par katru taksācijas perioda mēnesi pēc reģistrēšanas. Ja persona, kas reģistrējusi C kategorijas piesārņojošu darbību un maksā nodokli -178 (2021.gadā), 200 (2022. gadā) vai 250 euro (250 euro) apmērā, piesārņojošu darbību vai saimniecisko darbību izbeigusi pirms taksācijas perioda beigām, nodokli aprēķina kā vienu divpadsmito daļu no gada nodokļa likmes par katru taksācijas perioda mēnesi līdz darbības izbeigšanai (ieskaitot mēnesi, kurā darbību izbeidz).
</t>
    </r>
    <r>
      <rPr>
        <b/>
        <sz val="12"/>
        <color rgb="FFFF0000"/>
        <rFont val="Calibri"/>
        <family val="2"/>
        <scheme val="minor"/>
      </rPr>
      <t>=&gt;</t>
    </r>
    <r>
      <rPr>
        <sz val="12"/>
        <color theme="1"/>
        <rFont val="Calibri"/>
        <family val="2"/>
        <scheme val="minor"/>
      </rPr>
      <t xml:space="preserve"> Ja iekārtu operators ir veicis vienu C reģistrāciju un iekārtā veic divas C kategorijas piesārņojošas darbības, un ja attiecībā uz vienu no darbībām ir iespējams aprēķināt emisijas (piemēram, sadedzināšanas iekārta), bet uz otru normatīvajos aktos nav noteiktu nosacījumu un nav arī iespējams aprēķināt piesārņojošo vielu apjomu (piemēram, autoserviss), tad dabas resursu nodokļa maksājums veidojas kā summa no aprēķinātā dabas resursu nodokļa par emisijām no sadedzināšanas iekārtas un nodokļa apmēra atbilstoši Dabas resursu nodokļa likuma 15.panta piektajai daļai – 2021.gadā 178 euro.
</t>
    </r>
    <r>
      <rPr>
        <b/>
        <sz val="12"/>
        <color rgb="FFFF0000"/>
        <rFont val="Calibri"/>
        <family val="2"/>
        <scheme val="minor"/>
      </rPr>
      <t>=&gt;</t>
    </r>
    <r>
      <rPr>
        <sz val="12"/>
        <color theme="1"/>
        <rFont val="Calibri"/>
        <family val="2"/>
        <scheme val="minor"/>
      </rPr>
      <t xml:space="preserve"> Ja iekārtā abas C kategorijas piesārņojošas darbības ar vienu C reģistrāciju attiektos uz nozarēm, attiecībā uz kurām normatīvajos aktos nav noteiktu nosacījumu un nav arī iespējams aprēķināt piesārņojošo vielu apjomu (atbilstoši Dabas resursu nodokļa likuma 15.panta trešajai daļai), tad DRN maksājums būtu tikai 178,00 euro par pilnu 2021. gadu.</t>
    </r>
  </si>
  <si>
    <r>
      <rPr>
        <b/>
        <sz val="14"/>
        <color theme="1"/>
        <rFont val="Calibri"/>
        <family val="2"/>
        <charset val="186"/>
        <scheme val="minor"/>
      </rPr>
      <t>DRN likmes</t>
    </r>
    <r>
      <rPr>
        <sz val="14"/>
        <color theme="1"/>
        <rFont val="Calibri"/>
        <family val="2"/>
        <charset val="186"/>
        <scheme val="minor"/>
      </rPr>
      <t xml:space="preserve">:                                                                       </t>
    </r>
    <r>
      <rPr>
        <b/>
        <sz val="14"/>
        <color theme="1"/>
        <rFont val="Calibri"/>
        <family val="2"/>
        <charset val="186"/>
        <scheme val="minor"/>
      </rPr>
      <t>Amonjaks</t>
    </r>
    <r>
      <rPr>
        <sz val="14"/>
        <color theme="1"/>
        <rFont val="Calibri"/>
        <family val="2"/>
        <charset val="186"/>
        <scheme val="minor"/>
      </rPr>
      <t xml:space="preserve"> 2022-70euro, 2023-90euro;                                                  </t>
    </r>
    <r>
      <rPr>
        <b/>
        <sz val="14"/>
        <color theme="1"/>
        <rFont val="Calibri"/>
        <family val="2"/>
        <charset val="186"/>
        <scheme val="minor"/>
      </rPr>
      <t>Metāns</t>
    </r>
    <r>
      <rPr>
        <sz val="14"/>
        <color theme="1"/>
        <rFont val="Calibri"/>
        <family val="2"/>
        <charset val="186"/>
        <scheme val="minor"/>
      </rPr>
      <t xml:space="preserve"> 2022-85,37euro, 202385,37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</si>
</sst>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26]General"/>
  </numFmts>
  <fonts count="30" x14ac:knownFonts="1">
    <font>
      <sz val="11"/>
      <color theme="1"/>
      <name val="Calibri"/>
      <family val="2"/>
      <scheme val="minor"/>
    </font>
    <font>
      <sz val="11"/>
      <color theme="1"/>
      <name val="Calibri"/>
      <family val="2"/>
      <charset val="186"/>
      <scheme val="minor"/>
    </font>
    <font>
      <b/>
      <sz val="10"/>
      <name val="Arial"/>
      <family val="2"/>
      <charset val="186"/>
    </font>
    <font>
      <b/>
      <sz val="11"/>
      <color theme="1"/>
      <name val="Calibri"/>
      <family val="2"/>
      <scheme val="minor"/>
    </font>
    <font>
      <b/>
      <vertAlign val="subscript"/>
      <sz val="10"/>
      <name val="Arial"/>
      <family val="2"/>
      <charset val="186"/>
    </font>
    <font>
      <sz val="10"/>
      <name val="Arial"/>
      <family val="2"/>
      <charset val="186"/>
    </font>
    <font>
      <b/>
      <sz val="12"/>
      <color rgb="FFFF0000"/>
      <name val="Calibri"/>
      <family val="2"/>
      <charset val="186"/>
      <scheme val="minor"/>
    </font>
    <font>
      <b/>
      <sz val="12"/>
      <color theme="1"/>
      <name val="Calibri"/>
      <family val="2"/>
      <charset val="186"/>
      <scheme val="minor"/>
    </font>
    <font>
      <u/>
      <sz val="10"/>
      <color indexed="12"/>
      <name val="Times New Roman"/>
      <family val="1"/>
      <charset val="186"/>
    </font>
    <font>
      <b/>
      <sz val="12"/>
      <name val="Calibri"/>
      <family val="2"/>
      <charset val="186"/>
      <scheme val="minor"/>
    </font>
    <font>
      <sz val="11"/>
      <color rgb="FF000000"/>
      <name val="Calibri"/>
      <family val="2"/>
      <charset val="186"/>
    </font>
    <font>
      <b/>
      <sz val="11"/>
      <name val="Calibri"/>
      <family val="2"/>
      <charset val="186"/>
      <scheme val="minor"/>
    </font>
    <font>
      <b/>
      <sz val="14"/>
      <name val="Calibri"/>
      <family val="2"/>
      <charset val="186"/>
      <scheme val="minor"/>
    </font>
    <font>
      <b/>
      <sz val="14"/>
      <color theme="1"/>
      <name val="Calibri"/>
      <family val="2"/>
      <charset val="186"/>
      <scheme val="minor"/>
    </font>
    <font>
      <b/>
      <sz val="14"/>
      <color rgb="FFFF0000"/>
      <name val="Calibri"/>
      <family val="2"/>
      <charset val="186"/>
      <scheme val="minor"/>
    </font>
    <font>
      <sz val="14"/>
      <color theme="1"/>
      <name val="Calibri"/>
      <family val="2"/>
      <charset val="186"/>
      <scheme val="minor"/>
    </font>
    <font>
      <sz val="12"/>
      <color theme="1"/>
      <name val="Calibri"/>
      <family val="2"/>
      <charset val="186"/>
      <scheme val="minor"/>
    </font>
    <font>
      <sz val="12"/>
      <name val="Calibri"/>
      <family val="2"/>
      <charset val="186"/>
      <scheme val="minor"/>
    </font>
    <font>
      <sz val="12"/>
      <color rgb="FFFF0000"/>
      <name val="Calibri"/>
      <family val="2"/>
      <charset val="186"/>
      <scheme val="minor"/>
    </font>
    <font>
      <b/>
      <sz val="12"/>
      <color rgb="FF414142"/>
      <name val="Calibri"/>
      <family val="2"/>
      <charset val="186"/>
      <scheme val="minor"/>
    </font>
    <font>
      <vertAlign val="superscript"/>
      <sz val="12"/>
      <name val="Calibri"/>
      <family val="2"/>
      <charset val="186"/>
      <scheme val="minor"/>
    </font>
    <font>
      <sz val="12"/>
      <color rgb="FF414142"/>
      <name val="Calibri"/>
      <family val="2"/>
      <charset val="186"/>
      <scheme val="minor"/>
    </font>
    <font>
      <b/>
      <sz val="14"/>
      <color indexed="10"/>
      <name val="Calibri"/>
      <family val="2"/>
      <charset val="186"/>
      <scheme val="minor"/>
    </font>
    <font>
      <sz val="14"/>
      <color indexed="10"/>
      <name val="Calibri"/>
      <family val="2"/>
      <charset val="186"/>
      <scheme val="minor"/>
    </font>
    <font>
      <u/>
      <sz val="14"/>
      <color indexed="12"/>
      <name val="Calibri"/>
      <family val="2"/>
      <charset val="186"/>
      <scheme val="minor"/>
    </font>
    <font>
      <b/>
      <sz val="14"/>
      <color rgb="FF00B050"/>
      <name val="Calibri"/>
      <family val="2"/>
      <charset val="186"/>
      <scheme val="minor"/>
    </font>
    <font>
      <sz val="11"/>
      <color rgb="FF00B050"/>
      <name val="Calibri"/>
      <family val="2"/>
      <charset val="186"/>
      <scheme val="minor"/>
    </font>
    <font>
      <sz val="14"/>
      <color theme="1"/>
      <name val="Calibri"/>
      <family val="2"/>
      <scheme val="minor"/>
    </font>
    <font>
      <sz val="12"/>
      <color theme="1"/>
      <name val="Calibri"/>
      <family val="2"/>
      <scheme val="minor"/>
    </font>
    <font>
      <b/>
      <sz val="12"/>
      <color rgb="FFFF0000"/>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style="thin">
        <color rgb="FF414142"/>
      </bottom>
      <diagonal/>
    </border>
    <border>
      <left style="thin">
        <color rgb="FF414142"/>
      </left>
      <right style="thin">
        <color rgb="FF414142"/>
      </right>
      <top/>
      <bottom/>
      <diagonal/>
    </border>
    <border>
      <left style="thin">
        <color rgb="FF414142"/>
      </left>
      <right/>
      <top style="thin">
        <color rgb="FF414142"/>
      </top>
      <bottom/>
      <diagonal/>
    </border>
    <border>
      <left style="thin">
        <color rgb="FF414142"/>
      </left>
      <right/>
      <top/>
      <bottom style="thin">
        <color rgb="FF41414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414142"/>
      </right>
      <top style="thin">
        <color rgb="FF414142"/>
      </top>
      <bottom/>
      <diagonal/>
    </border>
    <border>
      <left style="thin">
        <color rgb="FF414142"/>
      </left>
      <right style="medium">
        <color indexed="64"/>
      </right>
      <top style="thin">
        <color rgb="FF414142"/>
      </top>
      <bottom/>
      <diagonal/>
    </border>
    <border>
      <left style="medium">
        <color indexed="64"/>
      </left>
      <right style="thin">
        <color rgb="FF414142"/>
      </right>
      <top/>
      <bottom/>
      <diagonal/>
    </border>
    <border>
      <left style="thin">
        <color rgb="FF414142"/>
      </left>
      <right style="medium">
        <color indexed="64"/>
      </right>
      <top/>
      <bottom/>
      <diagonal/>
    </border>
    <border>
      <left style="medium">
        <color indexed="64"/>
      </left>
      <right style="thin">
        <color rgb="FF414142"/>
      </right>
      <top/>
      <bottom style="thin">
        <color rgb="FF414142"/>
      </bottom>
      <diagonal/>
    </border>
    <border>
      <left style="thin">
        <color rgb="FF414142"/>
      </left>
      <right style="medium">
        <color indexed="64"/>
      </right>
      <top/>
      <bottom style="thin">
        <color rgb="FF414142"/>
      </bottom>
      <diagonal/>
    </border>
    <border>
      <left style="medium">
        <color indexed="64"/>
      </left>
      <right style="thin">
        <color rgb="FF414142"/>
      </right>
      <top style="thin">
        <color rgb="FF414142"/>
      </top>
      <bottom style="thin">
        <color rgb="FF414142"/>
      </bottom>
      <diagonal/>
    </border>
    <border>
      <left style="thin">
        <color rgb="FF414142"/>
      </left>
      <right style="medium">
        <color indexed="64"/>
      </right>
      <top style="thin">
        <color rgb="FF414142"/>
      </top>
      <bottom style="thin">
        <color rgb="FF414142"/>
      </bottom>
      <diagonal/>
    </border>
    <border>
      <left style="medium">
        <color indexed="64"/>
      </left>
      <right style="thin">
        <color rgb="FF414142"/>
      </right>
      <top style="thin">
        <color rgb="FF414142"/>
      </top>
      <bottom style="medium">
        <color indexed="64"/>
      </bottom>
      <diagonal/>
    </border>
    <border>
      <left style="thin">
        <color rgb="FF414142"/>
      </left>
      <right style="thin">
        <color rgb="FF414142"/>
      </right>
      <top style="thin">
        <color rgb="FF414142"/>
      </top>
      <bottom style="medium">
        <color indexed="64"/>
      </bottom>
      <diagonal/>
    </border>
    <border>
      <left style="thin">
        <color rgb="FF414142"/>
      </left>
      <right style="medium">
        <color indexed="64"/>
      </right>
      <top style="thin">
        <color rgb="FF414142"/>
      </top>
      <bottom style="medium">
        <color indexed="64"/>
      </bottom>
      <diagonal/>
    </border>
    <border>
      <left style="medium">
        <color indexed="64"/>
      </left>
      <right style="thin">
        <color rgb="FF414142"/>
      </right>
      <top/>
      <bottom style="medium">
        <color indexed="64"/>
      </bottom>
      <diagonal/>
    </border>
    <border>
      <left style="thin">
        <color rgb="FF414142"/>
      </left>
      <right style="thin">
        <color rgb="FF414142"/>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165" fontId="10" fillId="0" borderId="0"/>
  </cellStyleXfs>
  <cellXfs count="300">
    <xf numFmtId="0" fontId="0" fillId="0" borderId="0" xfId="0"/>
    <xf numFmtId="0" fontId="0" fillId="0" borderId="1" xfId="0" applyBorder="1" applyAlignment="1">
      <alignment horizontal="center" vertical="center"/>
    </xf>
    <xf numFmtId="0" fontId="0" fillId="0" borderId="13" xfId="0" applyBorder="1" applyAlignment="1">
      <alignment horizontal="center" vertical="center"/>
    </xf>
    <xf numFmtId="0" fontId="2" fillId="4" borderId="6"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8" xfId="0" applyFont="1" applyFill="1" applyBorder="1" applyAlignment="1">
      <alignment vertical="center" wrapText="1"/>
    </xf>
    <xf numFmtId="0" fontId="3" fillId="4" borderId="1" xfId="0" applyFont="1" applyFill="1" applyBorder="1" applyAlignment="1">
      <alignment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11" fillId="4" borderId="10" xfId="0" applyFont="1" applyFill="1" applyBorder="1" applyAlignment="1">
      <alignment vertical="top" wrapText="1"/>
    </xf>
    <xf numFmtId="0" fontId="2" fillId="4" borderId="7" xfId="0" applyFont="1" applyFill="1" applyBorder="1" applyAlignment="1">
      <alignment vertical="top" wrapText="1"/>
    </xf>
    <xf numFmtId="0" fontId="5" fillId="0" borderId="0" xfId="0" applyFont="1" applyAlignment="1">
      <alignment vertical="top"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top" wrapText="1"/>
    </xf>
    <xf numFmtId="0" fontId="15" fillId="4" borderId="1" xfId="0" applyFont="1" applyFill="1" applyBorder="1" applyAlignment="1">
      <alignment vertical="top" wrapText="1"/>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xf>
    <xf numFmtId="0" fontId="15" fillId="4" borderId="1" xfId="0" applyFont="1" applyFill="1" applyBorder="1" applyAlignment="1">
      <alignment horizontal="right" vertical="top" wrapText="1"/>
    </xf>
    <xf numFmtId="0" fontId="15" fillId="4" borderId="1" xfId="0" applyFont="1" applyFill="1" applyBorder="1" applyAlignment="1">
      <alignment horizontal="center"/>
    </xf>
    <xf numFmtId="0" fontId="15" fillId="0" borderId="1" xfId="0" applyFont="1" applyBorder="1" applyAlignment="1">
      <alignment horizontal="center"/>
    </xf>
    <xf numFmtId="0" fontId="15" fillId="4" borderId="1" xfId="0" applyFont="1" applyFill="1" applyBorder="1" applyAlignment="1">
      <alignment horizontal="left" vertical="top" wrapText="1"/>
    </xf>
    <xf numFmtId="0" fontId="15" fillId="0" borderId="0" xfId="0" applyFont="1"/>
    <xf numFmtId="0" fontId="15" fillId="0" borderId="1" xfId="0" applyFont="1" applyBorder="1"/>
    <xf numFmtId="0" fontId="15" fillId="0" borderId="0" xfId="0" applyFont="1" applyAlignment="1">
      <alignment horizontal="center"/>
    </xf>
    <xf numFmtId="0" fontId="13" fillId="0" borderId="0" xfId="0" applyFont="1"/>
    <xf numFmtId="0" fontId="16" fillId="0" borderId="0" xfId="0" applyFont="1"/>
    <xf numFmtId="0" fontId="17" fillId="0" borderId="0" xfId="0" applyFont="1"/>
    <xf numFmtId="0" fontId="16" fillId="0" borderId="1" xfId="0" applyFont="1" applyBorder="1"/>
    <xf numFmtId="0" fontId="16" fillId="0" borderId="1" xfId="0" applyFont="1" applyBorder="1" applyAlignment="1">
      <alignment horizontal="center" vertical="center"/>
    </xf>
    <xf numFmtId="0" fontId="16" fillId="0" borderId="40" xfId="0" applyFont="1" applyBorder="1"/>
    <xf numFmtId="0" fontId="16" fillId="0" borderId="41" xfId="0" applyFont="1" applyBorder="1"/>
    <xf numFmtId="0" fontId="19" fillId="0" borderId="0" xfId="0" applyFont="1" applyAlignment="1">
      <alignment horizontal="center" wrapText="1"/>
    </xf>
    <xf numFmtId="0" fontId="17" fillId="2" borderId="5" xfId="0" applyFont="1" applyFill="1" applyBorder="1" applyAlignment="1">
      <alignment vertical="top" wrapText="1"/>
    </xf>
    <xf numFmtId="0" fontId="17" fillId="2" borderId="5" xfId="0" applyFont="1" applyFill="1" applyBorder="1" applyAlignment="1">
      <alignment horizontal="center" vertical="top" wrapText="1"/>
    </xf>
    <xf numFmtId="0" fontId="16" fillId="0" borderId="1" xfId="0" applyFont="1" applyBorder="1" applyAlignment="1">
      <alignment horizontal="center"/>
    </xf>
    <xf numFmtId="0" fontId="9" fillId="0" borderId="0" xfId="0" applyFont="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9" fillId="0" borderId="0" xfId="0" applyFont="1" applyAlignment="1">
      <alignment wrapText="1"/>
    </xf>
    <xf numFmtId="0" fontId="7" fillId="0" borderId="0" xfId="0" applyFont="1"/>
    <xf numFmtId="0" fontId="17" fillId="0" borderId="0" xfId="0" applyFont="1" applyAlignment="1">
      <alignment vertical="top" wrapText="1"/>
    </xf>
    <xf numFmtId="0" fontId="21" fillId="0" borderId="0" xfId="0" applyFont="1" applyAlignment="1">
      <alignment wrapText="1"/>
    </xf>
    <xf numFmtId="0" fontId="21" fillId="0" borderId="0" xfId="0" applyFont="1" applyAlignment="1">
      <alignment horizontal="right" wrapText="1"/>
    </xf>
    <xf numFmtId="0" fontId="16" fillId="0" borderId="1" xfId="0" applyFont="1" applyBorder="1" applyAlignment="1">
      <alignment horizontal="left"/>
    </xf>
    <xf numFmtId="2" fontId="15" fillId="0" borderId="1" xfId="0" applyNumberFormat="1" applyFont="1" applyBorder="1"/>
    <xf numFmtId="0" fontId="15" fillId="0" borderId="35" xfId="0" applyFont="1" applyBorder="1"/>
    <xf numFmtId="0" fontId="15" fillId="0" borderId="18" xfId="0" applyFont="1" applyBorder="1"/>
    <xf numFmtId="0" fontId="15" fillId="0" borderId="19" xfId="0" applyFont="1" applyBorder="1"/>
    <xf numFmtId="0" fontId="15" fillId="0" borderId="20" xfId="0" applyFont="1" applyBorder="1"/>
    <xf numFmtId="0" fontId="14" fillId="4" borderId="1" xfId="0" applyFont="1" applyFill="1" applyBorder="1"/>
    <xf numFmtId="0" fontId="15" fillId="0" borderId="34" xfId="0" applyFont="1" applyBorder="1"/>
    <xf numFmtId="0" fontId="15" fillId="3" borderId="0" xfId="0" applyFont="1" applyFill="1"/>
    <xf numFmtId="0" fontId="13" fillId="0" borderId="34" xfId="0" applyFont="1" applyBorder="1"/>
    <xf numFmtId="0" fontId="15" fillId="0" borderId="21" xfId="0" applyFont="1" applyBorder="1"/>
    <xf numFmtId="0" fontId="15" fillId="0" borderId="22" xfId="0" applyFont="1" applyBorder="1"/>
    <xf numFmtId="0" fontId="15" fillId="0" borderId="23" xfId="0" applyFont="1" applyBorder="1"/>
    <xf numFmtId="0" fontId="23" fillId="0" borderId="0" xfId="0" applyFont="1"/>
    <xf numFmtId="2" fontId="15" fillId="0" borderId="0" xfId="0" applyNumberFormat="1" applyFont="1"/>
    <xf numFmtId="0" fontId="14" fillId="3" borderId="0" xfId="0" applyFont="1" applyFill="1"/>
    <xf numFmtId="2" fontId="14" fillId="3" borderId="0" xfId="0" applyNumberFormat="1" applyFont="1" applyFill="1"/>
    <xf numFmtId="0" fontId="24" fillId="0" borderId="0" xfId="1" applyFont="1" applyAlignment="1" applyProtection="1"/>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xf>
    <xf numFmtId="1" fontId="14" fillId="4" borderId="25" xfId="0" applyNumberFormat="1" applyFont="1" applyFill="1" applyBorder="1" applyAlignment="1">
      <alignment horizontal="center" vertical="center"/>
    </xf>
    <xf numFmtId="0" fontId="12" fillId="0" borderId="0" xfId="0" applyFont="1" applyAlignment="1">
      <alignment horizontal="center" wrapText="1"/>
    </xf>
    <xf numFmtId="0" fontId="12" fillId="0" borderId="0" xfId="0" applyFont="1"/>
    <xf numFmtId="0" fontId="25" fillId="4" borderId="1" xfId="0" applyFont="1" applyFill="1" applyBorder="1"/>
    <xf numFmtId="0" fontId="16" fillId="0" borderId="45" xfId="0" applyFont="1" applyBorder="1" applyAlignment="1">
      <alignment horizontal="center" vertical="center"/>
    </xf>
    <xf numFmtId="0" fontId="16" fillId="0" borderId="45" xfId="0" applyFont="1" applyBorder="1" applyAlignment="1">
      <alignment horizontal="center"/>
    </xf>
    <xf numFmtId="0" fontId="16" fillId="7" borderId="1" xfId="0" applyFont="1" applyFill="1" applyBorder="1" applyAlignment="1">
      <alignment horizontal="center" vertical="center"/>
    </xf>
    <xf numFmtId="1" fontId="16" fillId="7" borderId="1" xfId="0" applyNumberFormat="1" applyFont="1" applyFill="1" applyBorder="1" applyAlignment="1">
      <alignment horizontal="center" vertical="center"/>
    </xf>
    <xf numFmtId="1" fontId="16" fillId="7" borderId="45" xfId="0" applyNumberFormat="1" applyFont="1" applyFill="1" applyBorder="1" applyAlignment="1">
      <alignment horizontal="center"/>
    </xf>
    <xf numFmtId="0" fontId="16" fillId="7" borderId="49" xfId="0" applyFont="1" applyFill="1" applyBorder="1" applyAlignment="1">
      <alignment horizontal="center"/>
    </xf>
    <xf numFmtId="0" fontId="17" fillId="2" borderId="53" xfId="0" applyFont="1" applyFill="1" applyBorder="1" applyAlignment="1">
      <alignment horizontal="center" vertical="top" wrapText="1"/>
    </xf>
    <xf numFmtId="0" fontId="17" fillId="2" borderId="55" xfId="0" applyFont="1" applyFill="1" applyBorder="1" applyAlignment="1">
      <alignment vertical="top" wrapText="1"/>
    </xf>
    <xf numFmtId="0" fontId="17" fillId="2" borderId="57" xfId="0" applyFont="1" applyFill="1" applyBorder="1" applyAlignment="1">
      <alignment horizontal="center" vertical="top" wrapText="1"/>
    </xf>
    <xf numFmtId="0" fontId="17" fillId="2" borderId="59" xfId="0" applyFont="1" applyFill="1" applyBorder="1" applyAlignment="1">
      <alignment vertical="top" wrapText="1"/>
    </xf>
    <xf numFmtId="0" fontId="17" fillId="2" borderId="60" xfId="0" applyFont="1" applyFill="1" applyBorder="1" applyAlignment="1">
      <alignment horizontal="center" vertical="top" wrapText="1"/>
    </xf>
    <xf numFmtId="0" fontId="17" fillId="2" borderId="61" xfId="0" applyFont="1" applyFill="1" applyBorder="1" applyAlignment="1">
      <alignment vertical="top" wrapText="1"/>
    </xf>
    <xf numFmtId="0" fontId="17" fillId="2" borderId="62" xfId="0" applyFont="1" applyFill="1" applyBorder="1" applyAlignment="1">
      <alignment vertical="top" wrapText="1"/>
    </xf>
    <xf numFmtId="0" fontId="17" fillId="2" borderId="63" xfId="0" applyFont="1" applyFill="1" applyBorder="1" applyAlignment="1">
      <alignment horizontal="center" vertical="top" wrapText="1"/>
    </xf>
    <xf numFmtId="0" fontId="17" fillId="0" borderId="34" xfId="0" applyFont="1" applyBorder="1"/>
    <xf numFmtId="0" fontId="17" fillId="0" borderId="35" xfId="0" applyFont="1" applyBorder="1"/>
    <xf numFmtId="0" fontId="17" fillId="2" borderId="53" xfId="0" applyFont="1" applyFill="1" applyBorder="1" applyAlignment="1">
      <alignment horizontal="center" wrapText="1"/>
    </xf>
    <xf numFmtId="0" fontId="17" fillId="2" borderId="55" xfId="0" applyFont="1" applyFill="1" applyBorder="1" applyAlignment="1">
      <alignment wrapText="1"/>
    </xf>
    <xf numFmtId="0" fontId="17" fillId="2" borderId="57" xfId="0" applyFont="1" applyFill="1" applyBorder="1" applyAlignment="1">
      <alignment horizontal="center" wrapText="1"/>
    </xf>
    <xf numFmtId="0" fontId="17" fillId="2" borderId="62" xfId="0" applyFont="1" applyFill="1" applyBorder="1" applyAlignment="1">
      <alignment horizontal="center" vertical="top" wrapText="1"/>
    </xf>
    <xf numFmtId="0" fontId="16" fillId="0" borderId="38" xfId="0" applyFont="1" applyBorder="1" applyAlignment="1">
      <alignment horizontal="left"/>
    </xf>
    <xf numFmtId="0" fontId="16" fillId="0" borderId="45" xfId="0" applyFont="1" applyBorder="1"/>
    <xf numFmtId="0" fontId="16" fillId="0" borderId="49" xfId="0" applyFont="1" applyBorder="1"/>
    <xf numFmtId="0" fontId="16" fillId="8" borderId="0" xfId="0" applyFont="1" applyFill="1" applyAlignment="1">
      <alignment wrapText="1"/>
    </xf>
    <xf numFmtId="0" fontId="7" fillId="8" borderId="0" xfId="0" applyFont="1" applyFill="1"/>
    <xf numFmtId="0" fontId="16" fillId="7" borderId="1" xfId="0" applyFont="1" applyFill="1" applyBorder="1" applyAlignment="1">
      <alignment horizontal="center"/>
    </xf>
    <xf numFmtId="1" fontId="16" fillId="7" borderId="1" xfId="0" applyNumberFormat="1" applyFont="1" applyFill="1" applyBorder="1" applyAlignment="1">
      <alignment horizontal="center"/>
    </xf>
    <xf numFmtId="0" fontId="15" fillId="10" borderId="0" xfId="0" applyFont="1" applyFill="1"/>
    <xf numFmtId="0" fontId="15" fillId="10" borderId="19" xfId="0" applyFont="1" applyFill="1" applyBorder="1"/>
    <xf numFmtId="0" fontId="15" fillId="10" borderId="20" xfId="0" applyFont="1" applyFill="1" applyBorder="1"/>
    <xf numFmtId="0" fontId="15" fillId="10" borderId="35" xfId="0" applyFont="1" applyFill="1" applyBorder="1"/>
    <xf numFmtId="0" fontId="14" fillId="10" borderId="1" xfId="0" applyFont="1" applyFill="1" applyBorder="1"/>
    <xf numFmtId="2" fontId="14" fillId="10" borderId="1" xfId="0" applyNumberFormat="1" applyFont="1" applyFill="1" applyBorder="1"/>
    <xf numFmtId="0" fontId="13" fillId="10" borderId="1" xfId="0" applyFont="1" applyFill="1" applyBorder="1"/>
    <xf numFmtId="0" fontId="12" fillId="10" borderId="1" xfId="0" applyFont="1" applyFill="1" applyBorder="1"/>
    <xf numFmtId="0" fontId="14" fillId="10" borderId="0" xfId="0" applyFont="1" applyFill="1"/>
    <xf numFmtId="0" fontId="1" fillId="0" borderId="18" xfId="0" applyFont="1" applyBorder="1" applyAlignment="1">
      <alignment horizontal="left" wrapText="1"/>
    </xf>
    <xf numFmtId="0" fontId="0" fillId="0" borderId="19" xfId="0" applyBorder="1" applyAlignment="1">
      <alignment horizontal="left"/>
    </xf>
    <xf numFmtId="0" fontId="0" fillId="0" borderId="20" xfId="0" applyBorder="1" applyAlignment="1">
      <alignment horizontal="left"/>
    </xf>
    <xf numFmtId="0" fontId="0" fillId="0" borderId="34" xfId="0" applyBorder="1" applyAlignment="1">
      <alignment horizontal="left"/>
    </xf>
    <xf numFmtId="0" fontId="0" fillId="0" borderId="0" xfId="0" applyAlignment="1">
      <alignment horizontal="left"/>
    </xf>
    <xf numFmtId="0" fontId="0" fillId="0" borderId="35"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15" fillId="6" borderId="18" xfId="0" applyFont="1" applyFill="1" applyBorder="1" applyAlignment="1">
      <alignment horizontal="center" wrapText="1"/>
    </xf>
    <xf numFmtId="0" fontId="27" fillId="6" borderId="19" xfId="0" applyFont="1" applyFill="1" applyBorder="1" applyAlignment="1">
      <alignment horizontal="center" wrapText="1"/>
    </xf>
    <xf numFmtId="0" fontId="27" fillId="6" borderId="20" xfId="0" applyFont="1" applyFill="1" applyBorder="1" applyAlignment="1">
      <alignment horizontal="center" wrapText="1"/>
    </xf>
    <xf numFmtId="0" fontId="27" fillId="6" borderId="34" xfId="0" applyFont="1" applyFill="1" applyBorder="1" applyAlignment="1">
      <alignment horizontal="center" wrapText="1"/>
    </xf>
    <xf numFmtId="0" fontId="27" fillId="6" borderId="0" xfId="0" applyFont="1" applyFill="1" applyAlignment="1">
      <alignment horizontal="center" wrapText="1"/>
    </xf>
    <xf numFmtId="0" fontId="27" fillId="6" borderId="35" xfId="0" applyFont="1" applyFill="1" applyBorder="1" applyAlignment="1">
      <alignment horizontal="center" wrapText="1"/>
    </xf>
    <xf numFmtId="0" fontId="27" fillId="6" borderId="21" xfId="0" applyFont="1" applyFill="1" applyBorder="1" applyAlignment="1">
      <alignment horizontal="center" wrapText="1"/>
    </xf>
    <xf numFmtId="0" fontId="27" fillId="6" borderId="22" xfId="0" applyFont="1" applyFill="1" applyBorder="1" applyAlignment="1">
      <alignment horizontal="center" wrapText="1"/>
    </xf>
    <xf numFmtId="0" fontId="27" fillId="6" borderId="23" xfId="0" applyFont="1" applyFill="1" applyBorder="1" applyAlignment="1">
      <alignment horizontal="center" wrapText="1"/>
    </xf>
    <xf numFmtId="0" fontId="12" fillId="4" borderId="34" xfId="0" applyFont="1" applyFill="1" applyBorder="1" applyAlignment="1">
      <alignment horizontal="center"/>
    </xf>
    <xf numFmtId="0" fontId="12" fillId="4" borderId="0" xfId="0" applyFont="1" applyFill="1" applyAlignment="1">
      <alignment horizontal="center"/>
    </xf>
    <xf numFmtId="0" fontId="15" fillId="4" borderId="1" xfId="0" applyFont="1" applyFill="1" applyBorder="1" applyAlignment="1">
      <alignment horizontal="center" vertical="top" wrapText="1"/>
    </xf>
    <xf numFmtId="0" fontId="14" fillId="4" borderId="21" xfId="0" applyFont="1" applyFill="1" applyBorder="1" applyAlignment="1">
      <alignment horizontal="right"/>
    </xf>
    <xf numFmtId="0" fontId="14" fillId="4" borderId="22" xfId="0" applyFont="1" applyFill="1" applyBorder="1" applyAlignment="1">
      <alignment horizontal="right"/>
    </xf>
    <xf numFmtId="0" fontId="13" fillId="4" borderId="1" xfId="0" applyFont="1" applyFill="1" applyBorder="1" applyAlignment="1">
      <alignment horizontal="center" vertical="center" wrapText="1"/>
    </xf>
    <xf numFmtId="0" fontId="14" fillId="4" borderId="15" xfId="0" applyFont="1" applyFill="1" applyBorder="1" applyAlignment="1">
      <alignment horizontal="right" wrapText="1"/>
    </xf>
    <xf numFmtId="0" fontId="14" fillId="4" borderId="16" xfId="0" applyFont="1" applyFill="1" applyBorder="1" applyAlignment="1">
      <alignment horizontal="right" wrapText="1"/>
    </xf>
    <xf numFmtId="0" fontId="14" fillId="4" borderId="17" xfId="0" applyFont="1" applyFill="1" applyBorder="1" applyAlignment="1">
      <alignment horizontal="right" wrapText="1"/>
    </xf>
    <xf numFmtId="0" fontId="25" fillId="4" borderId="1" xfId="0" applyFont="1" applyFill="1" applyBorder="1" applyAlignment="1">
      <alignment horizontal="right" wrapText="1"/>
    </xf>
    <xf numFmtId="0" fontId="25" fillId="4" borderId="15" xfId="0" applyFont="1" applyFill="1" applyBorder="1" applyAlignment="1">
      <alignment horizontal="right" wrapText="1"/>
    </xf>
    <xf numFmtId="0" fontId="25" fillId="4" borderId="16" xfId="0" applyFont="1" applyFill="1" applyBorder="1" applyAlignment="1">
      <alignment horizontal="right" wrapText="1"/>
    </xf>
    <xf numFmtId="0" fontId="25" fillId="4" borderId="17" xfId="0" applyFont="1" applyFill="1" applyBorder="1" applyAlignment="1">
      <alignment horizontal="right" wrapText="1"/>
    </xf>
    <xf numFmtId="0" fontId="14" fillId="4" borderId="1" xfId="0" applyFont="1" applyFill="1" applyBorder="1" applyAlignment="1">
      <alignment horizontal="right"/>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6" xfId="0" applyFont="1" applyFill="1" applyBorder="1" applyAlignment="1">
      <alignment vertical="top" wrapText="1"/>
    </xf>
    <xf numFmtId="0" fontId="2" fillId="4" borderId="7" xfId="0" applyFont="1" applyFill="1" applyBorder="1" applyAlignment="1">
      <alignment vertical="top" wrapText="1"/>
    </xf>
    <xf numFmtId="0" fontId="0" fillId="0" borderId="13" xfId="0" applyBorder="1" applyAlignment="1">
      <alignment horizontal="center" vertical="center"/>
    </xf>
    <xf numFmtId="0" fontId="0" fillId="0" borderId="14" xfId="0"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4" borderId="10" xfId="0" applyFont="1" applyFill="1" applyBorder="1" applyAlignment="1">
      <alignment vertical="top"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6" fillId="0" borderId="27" xfId="0" applyFont="1" applyBorder="1" applyAlignment="1">
      <alignment horizontal="center" wrapText="1"/>
    </xf>
    <xf numFmtId="0" fontId="16" fillId="0" borderId="26" xfId="0" applyFont="1" applyBorder="1" applyAlignment="1">
      <alignment horizontal="center" wrapText="1"/>
    </xf>
    <xf numFmtId="0" fontId="16" fillId="0" borderId="28" xfId="0" applyFont="1" applyBorder="1" applyAlignment="1">
      <alignment horizontal="center" wrapText="1"/>
    </xf>
    <xf numFmtId="0" fontId="16" fillId="0" borderId="32" xfId="0" applyFont="1" applyBorder="1" applyAlignment="1">
      <alignment horizontal="center" wrapText="1"/>
    </xf>
    <xf numFmtId="0" fontId="16" fillId="0" borderId="0" xfId="0" applyFont="1" applyAlignment="1">
      <alignment horizontal="center" wrapText="1"/>
    </xf>
    <xf numFmtId="0" fontId="16" fillId="0" borderId="33" xfId="0" applyFont="1" applyBorder="1" applyAlignment="1">
      <alignment horizontal="center" wrapText="1"/>
    </xf>
    <xf numFmtId="0" fontId="16" fillId="0" borderId="29" xfId="0" applyFont="1" applyBorder="1" applyAlignment="1">
      <alignment horizontal="center" wrapText="1"/>
    </xf>
    <xf numFmtId="0" fontId="16" fillId="0" borderId="30" xfId="0" applyFont="1" applyBorder="1" applyAlignment="1">
      <alignment horizontal="center" wrapText="1"/>
    </xf>
    <xf numFmtId="0" fontId="16" fillId="0" borderId="31" xfId="0" applyFont="1" applyBorder="1" applyAlignment="1">
      <alignment horizontal="center" wrapText="1"/>
    </xf>
    <xf numFmtId="0" fontId="16" fillId="0" borderId="1" xfId="0" applyFont="1" applyBorder="1" applyAlignment="1">
      <alignment horizontal="center" vertical="center"/>
    </xf>
    <xf numFmtId="0" fontId="18" fillId="0" borderId="26" xfId="0" applyFont="1" applyBorder="1" applyAlignment="1">
      <alignment horizontal="center"/>
    </xf>
    <xf numFmtId="0" fontId="9" fillId="9" borderId="18" xfId="0" applyFont="1" applyFill="1" applyBorder="1" applyAlignment="1">
      <alignment horizontal="center" wrapText="1"/>
    </xf>
    <xf numFmtId="0" fontId="9" fillId="9" borderId="19" xfId="0" applyFont="1" applyFill="1" applyBorder="1" applyAlignment="1">
      <alignment horizontal="center" wrapText="1"/>
    </xf>
    <xf numFmtId="0" fontId="9" fillId="9" borderId="20" xfId="0" applyFont="1" applyFill="1" applyBorder="1" applyAlignment="1">
      <alignment horizontal="center" wrapText="1"/>
    </xf>
    <xf numFmtId="0" fontId="9" fillId="9" borderId="21" xfId="0" applyFont="1" applyFill="1" applyBorder="1" applyAlignment="1">
      <alignment horizontal="center" wrapText="1"/>
    </xf>
    <xf numFmtId="0" fontId="9" fillId="9" borderId="22" xfId="0" applyFont="1" applyFill="1" applyBorder="1" applyAlignment="1">
      <alignment horizontal="center" wrapText="1"/>
    </xf>
    <xf numFmtId="0" fontId="9" fillId="9" borderId="23" xfId="0" applyFont="1" applyFill="1" applyBorder="1" applyAlignment="1">
      <alignment horizontal="center" wrapText="1"/>
    </xf>
    <xf numFmtId="2" fontId="9" fillId="9" borderId="24" xfId="0" applyNumberFormat="1" applyFont="1" applyFill="1" applyBorder="1" applyAlignment="1">
      <alignment horizontal="center"/>
    </xf>
    <xf numFmtId="2" fontId="9" fillId="9" borderId="25" xfId="0" applyNumberFormat="1" applyFont="1" applyFill="1" applyBorder="1" applyAlignment="1">
      <alignment horizontal="center"/>
    </xf>
    <xf numFmtId="0" fontId="16" fillId="0" borderId="15" xfId="0" applyFont="1" applyBorder="1" applyAlignment="1">
      <alignment horizontal="center" wrapText="1"/>
    </xf>
    <xf numFmtId="0" fontId="16" fillId="0" borderId="16" xfId="0" applyFont="1" applyBorder="1" applyAlignment="1">
      <alignment horizontal="center" wrapText="1"/>
    </xf>
    <xf numFmtId="0" fontId="16" fillId="0" borderId="17" xfId="0" applyFont="1" applyBorder="1" applyAlignment="1">
      <alignment horizontal="center" wrapText="1"/>
    </xf>
    <xf numFmtId="0" fontId="17" fillId="0" borderId="1" xfId="0" applyFont="1" applyBorder="1" applyAlignment="1">
      <alignment horizontal="center" wrapText="1"/>
    </xf>
    <xf numFmtId="0" fontId="16" fillId="0" borderId="1" xfId="0" applyFont="1" applyBorder="1" applyAlignment="1">
      <alignment horizontal="center"/>
    </xf>
    <xf numFmtId="0" fontId="18" fillId="0" borderId="0" xfId="0" applyFont="1" applyAlignment="1">
      <alignment horizontal="center"/>
    </xf>
    <xf numFmtId="0" fontId="16" fillId="0" borderId="1" xfId="0" applyFont="1" applyBorder="1" applyAlignment="1">
      <alignment horizontal="left"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9" fillId="9" borderId="24" xfId="0" applyFont="1" applyFill="1" applyBorder="1" applyAlignment="1">
      <alignment horizontal="center"/>
    </xf>
    <xf numFmtId="0" fontId="9" fillId="9" borderId="25" xfId="0" applyFont="1" applyFill="1" applyBorder="1" applyAlignment="1">
      <alignment horizontal="center"/>
    </xf>
    <xf numFmtId="0" fontId="16" fillId="0" borderId="1" xfId="0" applyFont="1" applyBorder="1" applyAlignment="1">
      <alignment horizontal="center" wrapText="1"/>
    </xf>
    <xf numFmtId="0" fontId="18" fillId="0" borderId="39"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9" fillId="9" borderId="18" xfId="0" applyFont="1" applyFill="1" applyBorder="1" applyAlignment="1">
      <alignment horizontal="center" vertical="center"/>
    </xf>
    <xf numFmtId="0" fontId="9" fillId="9" borderId="19" xfId="0" applyFont="1" applyFill="1" applyBorder="1" applyAlignment="1">
      <alignment horizontal="center" vertical="center"/>
    </xf>
    <xf numFmtId="0" fontId="9" fillId="9" borderId="20" xfId="0" applyFont="1" applyFill="1" applyBorder="1" applyAlignment="1">
      <alignment horizontal="center" vertical="center"/>
    </xf>
    <xf numFmtId="0" fontId="9" fillId="9" borderId="21" xfId="0" applyFont="1" applyFill="1" applyBorder="1" applyAlignment="1">
      <alignment horizontal="center" vertical="center"/>
    </xf>
    <xf numFmtId="0" fontId="9" fillId="9" borderId="22" xfId="0" applyFont="1" applyFill="1" applyBorder="1" applyAlignment="1">
      <alignment horizontal="center" vertical="center"/>
    </xf>
    <xf numFmtId="0" fontId="9" fillId="9" borderId="23" xfId="0" applyFont="1" applyFill="1" applyBorder="1" applyAlignment="1">
      <alignment horizontal="center" vertical="center"/>
    </xf>
    <xf numFmtId="0" fontId="17" fillId="0" borderId="0" xfId="0" applyFont="1" applyAlignment="1">
      <alignment vertical="top" wrapText="1"/>
    </xf>
    <xf numFmtId="0" fontId="16" fillId="0" borderId="0" xfId="0" applyFont="1" applyAlignment="1">
      <alignment horizontal="right"/>
    </xf>
    <xf numFmtId="0" fontId="9" fillId="9" borderId="18"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20"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16" fillId="0" borderId="38" xfId="0" applyFont="1" applyBorder="1" applyAlignment="1">
      <alignment horizontal="center" wrapText="1"/>
    </xf>
    <xf numFmtId="0" fontId="16" fillId="0" borderId="38" xfId="0" applyFont="1" applyBorder="1" applyAlignment="1">
      <alignment horizontal="center"/>
    </xf>
    <xf numFmtId="0" fontId="9" fillId="0" borderId="0" xfId="0" applyFont="1" applyAlignment="1">
      <alignment horizontal="center" wrapText="1"/>
    </xf>
    <xf numFmtId="0" fontId="16" fillId="0" borderId="0" xfId="0" applyFont="1" applyAlignment="1">
      <alignment horizontal="center"/>
    </xf>
    <xf numFmtId="0" fontId="17" fillId="2" borderId="6" xfId="0" applyFont="1" applyFill="1" applyBorder="1" applyAlignment="1">
      <alignment wrapText="1"/>
    </xf>
    <xf numFmtId="0" fontId="17" fillId="2" borderId="7" xfId="0" applyFont="1" applyFill="1" applyBorder="1" applyAlignment="1">
      <alignment wrapText="1"/>
    </xf>
    <xf numFmtId="0" fontId="17" fillId="2" borderId="53" xfId="0" applyFont="1" applyFill="1" applyBorder="1" applyAlignment="1">
      <alignment wrapText="1"/>
    </xf>
    <xf numFmtId="0" fontId="17" fillId="2" borderId="57" xfId="0" applyFont="1" applyFill="1" applyBorder="1" applyAlignment="1">
      <alignment wrapText="1"/>
    </xf>
    <xf numFmtId="0" fontId="17" fillId="2" borderId="6" xfId="0" applyFont="1" applyFill="1" applyBorder="1" applyAlignment="1">
      <alignment horizontal="center" vertical="top" wrapText="1"/>
    </xf>
    <xf numFmtId="0" fontId="17" fillId="2" borderId="10" xfId="0" applyFont="1" applyFill="1" applyBorder="1" applyAlignment="1">
      <alignment horizontal="center" vertical="top" wrapText="1"/>
    </xf>
    <xf numFmtId="0" fontId="17" fillId="2" borderId="7" xfId="0" applyFont="1" applyFill="1" applyBorder="1" applyAlignment="1">
      <alignment horizontal="center" vertical="top" wrapText="1"/>
    </xf>
    <xf numFmtId="0" fontId="17" fillId="2" borderId="54" xfId="0" applyFont="1" applyFill="1" applyBorder="1" applyAlignment="1">
      <alignment horizontal="center" vertical="top" wrapText="1"/>
    </xf>
    <xf numFmtId="0" fontId="17" fillId="2" borderId="56" xfId="0" applyFont="1" applyFill="1" applyBorder="1" applyAlignment="1">
      <alignment horizontal="center" vertical="top" wrapText="1"/>
    </xf>
    <xf numFmtId="0" fontId="17" fillId="2" borderId="58" xfId="0" applyFont="1" applyFill="1" applyBorder="1" applyAlignment="1">
      <alignment horizontal="center" vertical="top" wrapText="1"/>
    </xf>
    <xf numFmtId="0" fontId="17" fillId="2" borderId="6" xfId="0" applyFont="1" applyFill="1" applyBorder="1" applyAlignment="1">
      <alignment horizontal="center" wrapText="1"/>
    </xf>
    <xf numFmtId="0" fontId="17" fillId="2" borderId="10" xfId="0" applyFont="1" applyFill="1" applyBorder="1" applyAlignment="1">
      <alignment horizontal="center" wrapText="1"/>
    </xf>
    <xf numFmtId="0" fontId="17" fillId="2" borderId="7" xfId="0" applyFont="1" applyFill="1" applyBorder="1" applyAlignment="1">
      <alignment horizont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0" xfId="0" applyFont="1" applyAlignment="1">
      <alignment horizontal="center" vertical="center" wrapText="1"/>
    </xf>
    <xf numFmtId="0" fontId="16" fillId="0" borderId="3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9" fillId="8" borderId="50" xfId="0" applyFont="1" applyFill="1" applyBorder="1" applyAlignment="1">
      <alignment horizontal="center" wrapText="1"/>
    </xf>
    <xf numFmtId="0" fontId="9" fillId="8" borderId="51" xfId="0" applyFont="1" applyFill="1" applyBorder="1" applyAlignment="1">
      <alignment horizontal="center" wrapText="1"/>
    </xf>
    <xf numFmtId="0" fontId="9" fillId="8" borderId="52" xfId="0" applyFont="1" applyFill="1" applyBorder="1" applyAlignment="1">
      <alignment horizontal="center" wrapText="1"/>
    </xf>
    <xf numFmtId="0" fontId="17" fillId="2" borderId="54" xfId="0" applyFont="1" applyFill="1" applyBorder="1" applyAlignment="1">
      <alignment horizontal="center" wrapText="1"/>
    </xf>
    <xf numFmtId="0" fontId="17" fillId="2" borderId="56" xfId="0" applyFont="1" applyFill="1" applyBorder="1" applyAlignment="1">
      <alignment horizontal="center" wrapText="1"/>
    </xf>
    <xf numFmtId="0" fontId="17" fillId="2" borderId="58" xfId="0" applyFont="1" applyFill="1" applyBorder="1" applyAlignment="1">
      <alignment horizontal="center" wrapText="1"/>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67" xfId="0" applyFont="1" applyBorder="1" applyAlignment="1">
      <alignment horizontal="left"/>
    </xf>
    <xf numFmtId="0" fontId="16" fillId="0" borderId="68" xfId="0" applyFont="1" applyBorder="1" applyAlignment="1">
      <alignment horizontal="left"/>
    </xf>
    <xf numFmtId="0" fontId="16" fillId="0" borderId="46" xfId="0" applyFont="1" applyBorder="1" applyAlignment="1">
      <alignment horizontal="center" wrapText="1"/>
    </xf>
    <xf numFmtId="0" fontId="16" fillId="0" borderId="47" xfId="0" applyFont="1" applyBorder="1" applyAlignment="1">
      <alignment horizontal="center" wrapText="1"/>
    </xf>
    <xf numFmtId="0" fontId="16" fillId="0" borderId="48" xfId="0" applyFont="1" applyBorder="1" applyAlignment="1">
      <alignment horizontal="center" wrapText="1"/>
    </xf>
    <xf numFmtId="0" fontId="9" fillId="8" borderId="36" xfId="0" applyFont="1" applyFill="1" applyBorder="1" applyAlignment="1">
      <alignment horizontal="left" wrapText="1"/>
    </xf>
    <xf numFmtId="0" fontId="9" fillId="8" borderId="37" xfId="0" applyFont="1" applyFill="1" applyBorder="1" applyAlignment="1">
      <alignment horizontal="left" wrapText="1"/>
    </xf>
    <xf numFmtId="0" fontId="9" fillId="8" borderId="38" xfId="0" applyFont="1" applyFill="1" applyBorder="1" applyAlignment="1">
      <alignment horizontal="left" wrapText="1"/>
    </xf>
    <xf numFmtId="0" fontId="9" fillId="8" borderId="1" xfId="0" applyFont="1" applyFill="1" applyBorder="1" applyAlignment="1">
      <alignment horizontal="left" wrapText="1"/>
    </xf>
    <xf numFmtId="0" fontId="16" fillId="0" borderId="44" xfId="0" applyFont="1" applyBorder="1" applyAlignment="1">
      <alignment horizontal="center" vertical="center"/>
    </xf>
    <xf numFmtId="0" fontId="17" fillId="0" borderId="38" xfId="0" applyFont="1" applyBorder="1" applyAlignment="1">
      <alignment horizontal="center" wrapText="1"/>
    </xf>
    <xf numFmtId="164" fontId="9" fillId="8" borderId="66" xfId="0" applyNumberFormat="1" applyFont="1" applyFill="1" applyBorder="1" applyAlignment="1">
      <alignment horizontal="center"/>
    </xf>
    <xf numFmtId="164" fontId="9" fillId="8" borderId="45" xfId="0" applyNumberFormat="1" applyFont="1" applyFill="1" applyBorder="1" applyAlignment="1">
      <alignment horizontal="center"/>
    </xf>
    <xf numFmtId="0" fontId="16" fillId="0" borderId="38" xfId="0" applyFont="1" applyBorder="1" applyAlignment="1">
      <alignment horizontal="left"/>
    </xf>
    <xf numFmtId="0" fontId="16" fillId="0" borderId="1" xfId="0" applyFont="1" applyBorder="1" applyAlignment="1">
      <alignment horizontal="left"/>
    </xf>
    <xf numFmtId="0" fontId="17" fillId="2" borderId="64" xfId="0" applyFont="1" applyFill="1" applyBorder="1" applyAlignment="1">
      <alignment wrapText="1"/>
    </xf>
    <xf numFmtId="0" fontId="17" fillId="2" borderId="65" xfId="0" applyFont="1" applyFill="1" applyBorder="1" applyAlignment="1">
      <alignment wrapText="1"/>
    </xf>
    <xf numFmtId="0" fontId="15" fillId="0" borderId="0" xfId="0" applyFont="1" applyAlignment="1">
      <alignment wrapText="1"/>
    </xf>
    <xf numFmtId="0" fontId="13" fillId="10" borderId="37" xfId="0" applyFont="1" applyFill="1" applyBorder="1" applyAlignment="1">
      <alignment vertical="center" wrapText="1"/>
    </xf>
    <xf numFmtId="0" fontId="13" fillId="10" borderId="1" xfId="0" applyFont="1" applyFill="1" applyBorder="1" applyAlignment="1">
      <alignment vertical="center" wrapText="1"/>
    </xf>
    <xf numFmtId="0" fontId="13" fillId="10" borderId="36" xfId="0" applyFont="1" applyFill="1" applyBorder="1" applyAlignment="1">
      <alignment vertical="center" wrapText="1"/>
    </xf>
    <xf numFmtId="0" fontId="13" fillId="10" borderId="38" xfId="0" applyFont="1" applyFill="1" applyBorder="1" applyAlignment="1">
      <alignment vertical="center" wrapText="1"/>
    </xf>
    <xf numFmtId="0" fontId="13" fillId="10" borderId="37" xfId="0" applyFont="1" applyFill="1" applyBorder="1" applyAlignment="1">
      <alignment vertical="center"/>
    </xf>
    <xf numFmtId="0" fontId="13" fillId="10" borderId="1" xfId="0" applyFont="1" applyFill="1" applyBorder="1" applyAlignment="1">
      <alignment vertical="center"/>
    </xf>
    <xf numFmtId="0" fontId="12" fillId="0" borderId="38" xfId="0" applyFont="1" applyBorder="1" applyAlignment="1">
      <alignment horizontal="center" vertical="center"/>
    </xf>
    <xf numFmtId="0" fontId="22" fillId="0" borderId="1" xfId="0" applyFont="1" applyBorder="1" applyAlignment="1">
      <alignment horizontal="center" vertical="center"/>
    </xf>
    <xf numFmtId="0" fontId="15" fillId="10" borderId="0" xfId="0" applyFont="1" applyFill="1" applyAlignment="1">
      <alignment horizontal="center"/>
    </xf>
    <xf numFmtId="0" fontId="12" fillId="0" borderId="38" xfId="0" applyFont="1" applyBorder="1" applyAlignment="1">
      <alignment horizontal="center"/>
    </xf>
    <xf numFmtId="0" fontId="22" fillId="0" borderId="1" xfId="0" applyFont="1" applyBorder="1" applyAlignment="1">
      <alignment horizontal="center"/>
    </xf>
    <xf numFmtId="0" fontId="13" fillId="10" borderId="2" xfId="0" applyFont="1" applyFill="1" applyBorder="1" applyAlignment="1">
      <alignment horizontal="center" wrapText="1"/>
    </xf>
    <xf numFmtId="0" fontId="13" fillId="10" borderId="3" xfId="0" applyFont="1" applyFill="1" applyBorder="1" applyAlignment="1">
      <alignment horizontal="center" wrapText="1"/>
    </xf>
    <xf numFmtId="0" fontId="13" fillId="10" borderId="4" xfId="0" applyFont="1" applyFill="1" applyBorder="1" applyAlignment="1">
      <alignment horizontal="center" wrapText="1"/>
    </xf>
    <xf numFmtId="0" fontId="15" fillId="11" borderId="18" xfId="0" applyFont="1" applyFill="1" applyBorder="1" applyAlignment="1">
      <alignment horizontal="left" wrapText="1"/>
    </xf>
    <xf numFmtId="0" fontId="15" fillId="11" borderId="19" xfId="0" applyFont="1" applyFill="1" applyBorder="1" applyAlignment="1">
      <alignment horizontal="left" wrapText="1"/>
    </xf>
    <xf numFmtId="0" fontId="15" fillId="11" borderId="20" xfId="0" applyFont="1" applyFill="1" applyBorder="1" applyAlignment="1">
      <alignment horizontal="left" wrapText="1"/>
    </xf>
    <xf numFmtId="0" fontId="15" fillId="11" borderId="34" xfId="0" applyFont="1" applyFill="1" applyBorder="1" applyAlignment="1">
      <alignment horizontal="left" wrapText="1"/>
    </xf>
    <xf numFmtId="0" fontId="15" fillId="11" borderId="0" xfId="0" applyFont="1" applyFill="1" applyAlignment="1">
      <alignment horizontal="left" wrapText="1"/>
    </xf>
    <xf numFmtId="0" fontId="15" fillId="11" borderId="35" xfId="0" applyFont="1" applyFill="1" applyBorder="1" applyAlignment="1">
      <alignment horizontal="left" wrapText="1"/>
    </xf>
    <xf numFmtId="0" fontId="15" fillId="11" borderId="21" xfId="0" applyFont="1" applyFill="1" applyBorder="1" applyAlignment="1">
      <alignment horizontal="left" wrapText="1"/>
    </xf>
    <xf numFmtId="0" fontId="15" fillId="11" borderId="22" xfId="0" applyFont="1" applyFill="1" applyBorder="1" applyAlignment="1">
      <alignment horizontal="left" wrapText="1"/>
    </xf>
    <xf numFmtId="0" fontId="15" fillId="11" borderId="23" xfId="0" applyFont="1" applyFill="1" applyBorder="1" applyAlignment="1">
      <alignment horizontal="left" wrapText="1"/>
    </xf>
    <xf numFmtId="0" fontId="28" fillId="12" borderId="18" xfId="0" applyFont="1" applyFill="1" applyBorder="1" applyAlignment="1">
      <alignment horizontal="left" wrapText="1"/>
    </xf>
    <xf numFmtId="0" fontId="28" fillId="12" borderId="19" xfId="0" applyFont="1" applyFill="1" applyBorder="1" applyAlignment="1">
      <alignment horizontal="left"/>
    </xf>
    <xf numFmtId="0" fontId="28" fillId="12" borderId="20" xfId="0" applyFont="1" applyFill="1" applyBorder="1" applyAlignment="1">
      <alignment horizontal="left"/>
    </xf>
    <xf numFmtId="0" fontId="28" fillId="12" borderId="34" xfId="0" applyFont="1" applyFill="1" applyBorder="1" applyAlignment="1">
      <alignment horizontal="left"/>
    </xf>
    <xf numFmtId="0" fontId="28" fillId="12" borderId="0" xfId="0" applyFont="1" applyFill="1" applyAlignment="1">
      <alignment horizontal="left"/>
    </xf>
    <xf numFmtId="0" fontId="28" fillId="12" borderId="35" xfId="0" applyFont="1" applyFill="1" applyBorder="1" applyAlignment="1">
      <alignment horizontal="left"/>
    </xf>
    <xf numFmtId="0" fontId="28" fillId="12" borderId="21" xfId="0" applyFont="1" applyFill="1" applyBorder="1" applyAlignment="1">
      <alignment horizontal="left"/>
    </xf>
    <xf numFmtId="0" fontId="28" fillId="12" borderId="22" xfId="0" applyFont="1" applyFill="1" applyBorder="1" applyAlignment="1">
      <alignment horizontal="left"/>
    </xf>
    <xf numFmtId="0" fontId="28" fillId="12" borderId="23" xfId="0" applyFont="1" applyFill="1" applyBorder="1" applyAlignment="1">
      <alignment horizontal="left"/>
    </xf>
    <xf numFmtId="0" fontId="14" fillId="10" borderId="1" xfId="0" applyFont="1" applyFill="1" applyBorder="1" applyAlignment="1">
      <alignment horizontal="center"/>
    </xf>
    <xf numFmtId="0" fontId="15" fillId="0" borderId="0" xfId="0" applyFont="1" applyAlignment="1">
      <alignment horizontal="center"/>
    </xf>
    <xf numFmtId="0" fontId="15" fillId="0" borderId="35" xfId="0" applyFont="1" applyBorder="1" applyAlignment="1">
      <alignment horizontal="center"/>
    </xf>
    <xf numFmtId="0" fontId="13" fillId="10" borderId="1" xfId="0" applyFont="1" applyFill="1" applyBorder="1" applyAlignment="1">
      <alignment horizontal="center"/>
    </xf>
    <xf numFmtId="0" fontId="15" fillId="10" borderId="1" xfId="0" applyFont="1" applyFill="1" applyBorder="1" applyAlignment="1">
      <alignment horizontal="center"/>
    </xf>
    <xf numFmtId="0" fontId="15" fillId="0" borderId="27" xfId="0" applyFont="1" applyBorder="1" applyAlignment="1">
      <alignment horizontal="center"/>
    </xf>
    <xf numFmtId="0" fontId="15" fillId="0" borderId="26" xfId="0" applyFont="1" applyBorder="1" applyAlignment="1">
      <alignment horizontal="center"/>
    </xf>
  </cellXfs>
  <cellStyles count="3">
    <cellStyle name="Excel Built-in Normal" xfId="2" xr:uid="{00000000-0005-0000-0000-000000000000}"/>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6275-4D3C-45FF-85AF-9E1548148674}">
  <dimension ref="B2:R51"/>
  <sheetViews>
    <sheetView zoomScale="90" zoomScaleNormal="90" workbookViewId="0">
      <selection activeCell="P14" sqref="P14"/>
    </sheetView>
  </sheetViews>
  <sheetFormatPr defaultRowHeight="14.4" x14ac:dyDescent="0.3"/>
  <cols>
    <col min="3" max="3" width="7.33203125" customWidth="1"/>
    <col min="4" max="4" width="35.6640625" customWidth="1"/>
    <col min="5" max="5" width="19.5546875" customWidth="1"/>
    <col min="6" max="6" width="20" customWidth="1"/>
    <col min="7" max="7" width="18.88671875" customWidth="1"/>
    <col min="18" max="18" width="17.6640625" customWidth="1"/>
  </cols>
  <sheetData>
    <row r="2" spans="2:18" ht="18" x14ac:dyDescent="0.35">
      <c r="B2" s="128" t="s">
        <v>53</v>
      </c>
      <c r="C2" s="129"/>
      <c r="D2" s="129"/>
      <c r="E2" s="129"/>
      <c r="F2" s="129"/>
      <c r="G2" s="129"/>
    </row>
    <row r="3" spans="2:18" ht="15" thickBot="1" x14ac:dyDescent="0.35"/>
    <row r="4" spans="2:18" ht="36" x14ac:dyDescent="0.3">
      <c r="C4" s="19" t="s">
        <v>0</v>
      </c>
      <c r="D4" s="19" t="s">
        <v>2</v>
      </c>
      <c r="E4" s="19" t="s">
        <v>4</v>
      </c>
      <c r="F4" s="133" t="s">
        <v>51</v>
      </c>
      <c r="G4" s="133" t="s">
        <v>52</v>
      </c>
      <c r="J4" s="119" t="s">
        <v>191</v>
      </c>
      <c r="K4" s="120"/>
      <c r="L4" s="120"/>
      <c r="M4" s="120"/>
      <c r="N4" s="120"/>
      <c r="O4" s="120"/>
      <c r="P4" s="120"/>
      <c r="Q4" s="120"/>
      <c r="R4" s="121"/>
    </row>
    <row r="5" spans="2:18" ht="18" x14ac:dyDescent="0.3">
      <c r="C5" s="19" t="s">
        <v>1</v>
      </c>
      <c r="D5" s="19" t="s">
        <v>3</v>
      </c>
      <c r="E5" s="19" t="s">
        <v>5</v>
      </c>
      <c r="F5" s="133"/>
      <c r="G5" s="133"/>
      <c r="J5" s="122"/>
      <c r="K5" s="123"/>
      <c r="L5" s="123"/>
      <c r="M5" s="123"/>
      <c r="N5" s="123"/>
      <c r="O5" s="123"/>
      <c r="P5" s="123"/>
      <c r="Q5" s="123"/>
      <c r="R5" s="124"/>
    </row>
    <row r="6" spans="2:18" ht="27" customHeight="1" thickBot="1" x14ac:dyDescent="0.35">
      <c r="C6" s="20" t="s">
        <v>6</v>
      </c>
      <c r="D6" s="21" t="s">
        <v>7</v>
      </c>
      <c r="E6" s="22">
        <v>0.7</v>
      </c>
      <c r="F6" s="22">
        <v>0</v>
      </c>
      <c r="G6" s="23">
        <f>(F6*E6)</f>
        <v>0</v>
      </c>
      <c r="J6" s="125"/>
      <c r="K6" s="126"/>
      <c r="L6" s="126"/>
      <c r="M6" s="126"/>
      <c r="N6" s="126"/>
      <c r="O6" s="126"/>
      <c r="P6" s="126"/>
      <c r="Q6" s="126"/>
      <c r="R6" s="127"/>
    </row>
    <row r="7" spans="2:18" ht="23.25" customHeight="1" x14ac:dyDescent="0.3">
      <c r="C7" s="20" t="s">
        <v>8</v>
      </c>
      <c r="D7" s="21" t="s">
        <v>9</v>
      </c>
      <c r="E7" s="22">
        <v>0.59</v>
      </c>
      <c r="F7" s="22">
        <v>16</v>
      </c>
      <c r="G7" s="23">
        <f t="shared" ref="G7:G38" si="0">(F7*E7)</f>
        <v>9.44</v>
      </c>
    </row>
    <row r="8" spans="2:18" ht="39.75" customHeight="1" x14ac:dyDescent="0.3">
      <c r="C8" s="20" t="s">
        <v>10</v>
      </c>
      <c r="D8" s="21" t="s">
        <v>181</v>
      </c>
      <c r="E8" s="22">
        <v>0.6</v>
      </c>
      <c r="F8" s="22">
        <v>0</v>
      </c>
      <c r="G8" s="23">
        <f t="shared" si="0"/>
        <v>0</v>
      </c>
    </row>
    <row r="9" spans="2:18" ht="40.5" customHeight="1" x14ac:dyDescent="0.3">
      <c r="C9" s="20" t="s">
        <v>11</v>
      </c>
      <c r="D9" s="21" t="s">
        <v>180</v>
      </c>
      <c r="E9" s="68"/>
      <c r="F9" s="68"/>
      <c r="G9" s="69"/>
    </row>
    <row r="10" spans="2:18" ht="18" x14ac:dyDescent="0.3">
      <c r="C10" s="20"/>
      <c r="D10" s="24" t="s">
        <v>12</v>
      </c>
      <c r="E10" s="22">
        <v>0.11</v>
      </c>
      <c r="F10" s="22">
        <v>5</v>
      </c>
      <c r="G10" s="23">
        <f t="shared" si="0"/>
        <v>0.55000000000000004</v>
      </c>
    </row>
    <row r="11" spans="2:18" ht="18" x14ac:dyDescent="0.3">
      <c r="C11" s="20"/>
      <c r="D11" s="24" t="s">
        <v>13</v>
      </c>
      <c r="E11" s="22">
        <v>0.221</v>
      </c>
      <c r="F11" s="22">
        <v>0</v>
      </c>
      <c r="G11" s="23">
        <f t="shared" si="0"/>
        <v>0</v>
      </c>
    </row>
    <row r="12" spans="2:18" ht="18" x14ac:dyDescent="0.3">
      <c r="C12" s="20" t="s">
        <v>14</v>
      </c>
      <c r="D12" s="21" t="s">
        <v>15</v>
      </c>
      <c r="E12" s="22">
        <v>0.35</v>
      </c>
      <c r="F12" s="22">
        <v>1</v>
      </c>
      <c r="G12" s="23">
        <f t="shared" si="0"/>
        <v>0.35</v>
      </c>
    </row>
    <row r="13" spans="2:18" ht="51.75" customHeight="1" x14ac:dyDescent="0.3">
      <c r="C13" s="20" t="s">
        <v>16</v>
      </c>
      <c r="D13" s="21" t="s">
        <v>179</v>
      </c>
      <c r="E13" s="22">
        <v>0.5</v>
      </c>
      <c r="F13" s="22">
        <v>1</v>
      </c>
      <c r="G13" s="23">
        <f t="shared" si="0"/>
        <v>0.5</v>
      </c>
    </row>
    <row r="14" spans="2:18" ht="62.25" customHeight="1" x14ac:dyDescent="0.3">
      <c r="C14" s="20" t="s">
        <v>17</v>
      </c>
      <c r="D14" s="21" t="s">
        <v>177</v>
      </c>
      <c r="E14" s="22">
        <v>0.2</v>
      </c>
      <c r="F14" s="22">
        <v>3</v>
      </c>
      <c r="G14" s="23">
        <f t="shared" si="0"/>
        <v>0.60000000000000009</v>
      </c>
    </row>
    <row r="15" spans="2:18" ht="68.25" customHeight="1" x14ac:dyDescent="0.3">
      <c r="C15" s="20" t="s">
        <v>18</v>
      </c>
      <c r="D15" s="21" t="s">
        <v>178</v>
      </c>
      <c r="E15" s="22">
        <v>0.45</v>
      </c>
      <c r="F15" s="22">
        <v>1</v>
      </c>
      <c r="G15" s="23">
        <f t="shared" si="0"/>
        <v>0.45</v>
      </c>
    </row>
    <row r="16" spans="2:18" ht="37.5" customHeight="1" x14ac:dyDescent="0.3">
      <c r="C16" s="130" t="s">
        <v>19</v>
      </c>
      <c r="D16" s="21" t="s">
        <v>20</v>
      </c>
      <c r="E16" s="68"/>
      <c r="F16" s="68"/>
      <c r="G16" s="69"/>
    </row>
    <row r="17" spans="3:7" ht="18" x14ac:dyDescent="0.3">
      <c r="C17" s="130"/>
      <c r="D17" s="27" t="s">
        <v>21</v>
      </c>
      <c r="E17" s="22">
        <v>0.08</v>
      </c>
      <c r="F17" s="22">
        <v>0</v>
      </c>
      <c r="G17" s="23">
        <f t="shared" si="0"/>
        <v>0</v>
      </c>
    </row>
    <row r="18" spans="3:7" ht="18" x14ac:dyDescent="0.3">
      <c r="C18" s="130"/>
      <c r="D18" s="27" t="s">
        <v>13</v>
      </c>
      <c r="E18" s="22">
        <v>0.192</v>
      </c>
      <c r="F18" s="22">
        <v>0</v>
      </c>
      <c r="G18" s="23">
        <f t="shared" si="0"/>
        <v>0</v>
      </c>
    </row>
    <row r="19" spans="3:7" ht="18" x14ac:dyDescent="0.3">
      <c r="C19" s="20" t="s">
        <v>22</v>
      </c>
      <c r="D19" s="21" t="s">
        <v>23</v>
      </c>
      <c r="E19" s="22">
        <v>0.2</v>
      </c>
      <c r="F19" s="22">
        <v>0</v>
      </c>
      <c r="G19" s="23">
        <f t="shared" si="0"/>
        <v>0</v>
      </c>
    </row>
    <row r="20" spans="3:7" ht="18" x14ac:dyDescent="0.3">
      <c r="C20" s="130" t="s">
        <v>24</v>
      </c>
      <c r="D20" s="21" t="s">
        <v>25</v>
      </c>
      <c r="E20" s="68"/>
      <c r="F20" s="68"/>
      <c r="G20" s="69"/>
    </row>
    <row r="21" spans="3:7" ht="18" x14ac:dyDescent="0.3">
      <c r="C21" s="130"/>
      <c r="D21" s="27" t="s">
        <v>12</v>
      </c>
      <c r="E21" s="22">
        <v>0.03</v>
      </c>
      <c r="F21" s="22">
        <v>0</v>
      </c>
      <c r="G21" s="23">
        <f t="shared" si="0"/>
        <v>0</v>
      </c>
    </row>
    <row r="22" spans="3:7" ht="18" x14ac:dyDescent="0.3">
      <c r="C22" s="130"/>
      <c r="D22" s="27" t="s">
        <v>13</v>
      </c>
      <c r="E22" s="22">
        <v>0.10299999999999999</v>
      </c>
      <c r="F22" s="22">
        <v>0</v>
      </c>
      <c r="G22" s="23">
        <f t="shared" si="0"/>
        <v>0</v>
      </c>
    </row>
    <row r="23" spans="3:7" ht="18" x14ac:dyDescent="0.3">
      <c r="C23" s="20" t="s">
        <v>26</v>
      </c>
      <c r="D23" s="21" t="s">
        <v>27</v>
      </c>
      <c r="E23" s="22">
        <v>0.18</v>
      </c>
      <c r="F23" s="22">
        <v>0</v>
      </c>
      <c r="G23" s="23">
        <f t="shared" si="0"/>
        <v>0</v>
      </c>
    </row>
    <row r="24" spans="3:7" ht="18" x14ac:dyDescent="0.3">
      <c r="C24" s="20"/>
      <c r="D24" s="24" t="s">
        <v>13</v>
      </c>
      <c r="E24" s="22">
        <v>0.154</v>
      </c>
      <c r="F24" s="22">
        <v>0</v>
      </c>
      <c r="G24" s="23">
        <f t="shared" si="0"/>
        <v>0</v>
      </c>
    </row>
    <row r="25" spans="3:7" ht="18" x14ac:dyDescent="0.3">
      <c r="C25" s="130" t="s">
        <v>28</v>
      </c>
      <c r="D25" s="21" t="s">
        <v>29</v>
      </c>
      <c r="E25" s="68"/>
      <c r="F25" s="68"/>
      <c r="G25" s="69"/>
    </row>
    <row r="26" spans="3:7" ht="18" x14ac:dyDescent="0.3">
      <c r="C26" s="130"/>
      <c r="D26" s="24" t="s">
        <v>12</v>
      </c>
      <c r="E26" s="22">
        <v>7.0000000000000001E-3</v>
      </c>
      <c r="F26" s="22">
        <v>0</v>
      </c>
      <c r="G26" s="23">
        <f t="shared" si="0"/>
        <v>0</v>
      </c>
    </row>
    <row r="27" spans="3:7" ht="18" x14ac:dyDescent="0.3">
      <c r="C27" s="20" t="s">
        <v>30</v>
      </c>
      <c r="D27" s="21" t="s">
        <v>31</v>
      </c>
      <c r="E27" s="22">
        <v>0.13</v>
      </c>
      <c r="F27" s="22">
        <v>0</v>
      </c>
      <c r="G27" s="23">
        <f t="shared" si="0"/>
        <v>0</v>
      </c>
    </row>
    <row r="28" spans="3:7" ht="18" x14ac:dyDescent="0.3">
      <c r="C28" s="20" t="s">
        <v>32</v>
      </c>
      <c r="D28" s="21" t="s">
        <v>33</v>
      </c>
      <c r="E28" s="22">
        <v>0.13</v>
      </c>
      <c r="F28" s="22">
        <v>0</v>
      </c>
      <c r="G28" s="23">
        <f t="shared" si="0"/>
        <v>0</v>
      </c>
    </row>
    <row r="29" spans="3:7" ht="18" x14ac:dyDescent="0.3">
      <c r="C29" s="20" t="s">
        <v>34</v>
      </c>
      <c r="D29" s="21" t="s">
        <v>35</v>
      </c>
      <c r="E29" s="22">
        <v>0.48</v>
      </c>
      <c r="F29" s="22">
        <v>0</v>
      </c>
      <c r="G29" s="23">
        <f t="shared" si="0"/>
        <v>0</v>
      </c>
    </row>
    <row r="30" spans="3:7" ht="18" x14ac:dyDescent="0.3">
      <c r="C30" s="20" t="s">
        <v>36</v>
      </c>
      <c r="D30" s="21" t="s">
        <v>37</v>
      </c>
      <c r="E30" s="22">
        <v>6.0000000000000001E-3</v>
      </c>
      <c r="F30" s="22">
        <v>0</v>
      </c>
      <c r="G30" s="23">
        <f t="shared" si="0"/>
        <v>0</v>
      </c>
    </row>
    <row r="31" spans="3:7" ht="18" x14ac:dyDescent="0.3">
      <c r="C31" s="130" t="s">
        <v>38</v>
      </c>
      <c r="D31" s="21" t="s">
        <v>39</v>
      </c>
      <c r="E31" s="68"/>
      <c r="F31" s="68"/>
      <c r="G31" s="69"/>
    </row>
    <row r="32" spans="3:7" ht="18" x14ac:dyDescent="0.3">
      <c r="C32" s="130"/>
      <c r="D32" s="24" t="s">
        <v>40</v>
      </c>
      <c r="E32" s="22">
        <v>4.0000000000000002E-4</v>
      </c>
      <c r="F32" s="22">
        <v>0</v>
      </c>
      <c r="G32" s="23">
        <f t="shared" si="0"/>
        <v>0</v>
      </c>
    </row>
    <row r="33" spans="3:7" ht="18" x14ac:dyDescent="0.3">
      <c r="C33" s="130"/>
      <c r="D33" s="24" t="s">
        <v>13</v>
      </c>
      <c r="E33" s="22">
        <v>3.5000000000000001E-3</v>
      </c>
      <c r="F33" s="22">
        <v>0</v>
      </c>
      <c r="G33" s="23">
        <f t="shared" si="0"/>
        <v>0</v>
      </c>
    </row>
    <row r="34" spans="3:7" ht="18" x14ac:dyDescent="0.3">
      <c r="C34" s="20" t="s">
        <v>182</v>
      </c>
      <c r="D34" s="27" t="s">
        <v>183</v>
      </c>
      <c r="E34" s="22">
        <v>0.01</v>
      </c>
      <c r="F34" s="22">
        <v>0</v>
      </c>
      <c r="G34" s="23">
        <f>E34*F34</f>
        <v>0</v>
      </c>
    </row>
    <row r="35" spans="3:7" ht="18" x14ac:dyDescent="0.3">
      <c r="C35" s="20" t="s">
        <v>41</v>
      </c>
      <c r="D35" s="21" t="s">
        <v>42</v>
      </c>
      <c r="E35" s="22">
        <v>2.4E-2</v>
      </c>
      <c r="F35" s="22">
        <v>0</v>
      </c>
      <c r="G35" s="23">
        <f t="shared" si="0"/>
        <v>0</v>
      </c>
    </row>
    <row r="36" spans="3:7" ht="18" x14ac:dyDescent="0.3">
      <c r="C36" s="20" t="s">
        <v>43</v>
      </c>
      <c r="D36" s="21" t="s">
        <v>44</v>
      </c>
      <c r="E36" s="22">
        <v>0.11</v>
      </c>
      <c r="F36" s="22">
        <v>0</v>
      </c>
      <c r="G36" s="23">
        <f t="shared" si="0"/>
        <v>0</v>
      </c>
    </row>
    <row r="37" spans="3:7" ht="18" x14ac:dyDescent="0.3">
      <c r="C37" s="20" t="s">
        <v>45</v>
      </c>
      <c r="D37" s="21" t="s">
        <v>46</v>
      </c>
      <c r="E37" s="22">
        <v>0.05</v>
      </c>
      <c r="F37" s="22">
        <v>0</v>
      </c>
      <c r="G37" s="23">
        <f t="shared" si="0"/>
        <v>0</v>
      </c>
    </row>
    <row r="38" spans="3:7" ht="18" x14ac:dyDescent="0.3">
      <c r="C38" s="20" t="s">
        <v>47</v>
      </c>
      <c r="D38" s="21" t="s">
        <v>48</v>
      </c>
      <c r="E38" s="22">
        <v>1.7999999999999999E-2</v>
      </c>
      <c r="F38" s="22">
        <v>0</v>
      </c>
      <c r="G38" s="23">
        <f t="shared" si="0"/>
        <v>0</v>
      </c>
    </row>
    <row r="39" spans="3:7" ht="18" x14ac:dyDescent="0.3">
      <c r="C39" s="20" t="s">
        <v>49</v>
      </c>
      <c r="D39" s="21" t="s">
        <v>50</v>
      </c>
      <c r="E39" s="22">
        <v>0.15</v>
      </c>
      <c r="F39" s="22">
        <v>0</v>
      </c>
      <c r="G39" s="23">
        <f>(F39*E39)</f>
        <v>0</v>
      </c>
    </row>
    <row r="40" spans="3:7" ht="18" x14ac:dyDescent="0.35">
      <c r="C40" s="25" t="s">
        <v>184</v>
      </c>
      <c r="D40" s="21" t="s">
        <v>172</v>
      </c>
      <c r="E40" s="22">
        <v>2.8999999999999998E-3</v>
      </c>
      <c r="F40" s="26">
        <v>0</v>
      </c>
      <c r="G40" s="23">
        <f>(F40*E40)</f>
        <v>0</v>
      </c>
    </row>
    <row r="41" spans="3:7" ht="18.600000000000001" thickBot="1" x14ac:dyDescent="0.4">
      <c r="C41" s="131" t="s">
        <v>185</v>
      </c>
      <c r="D41" s="132"/>
      <c r="E41" s="132"/>
      <c r="F41" s="132"/>
      <c r="G41" s="70">
        <f>SUM(G6:G39)</f>
        <v>11.889999999999999</v>
      </c>
    </row>
    <row r="43" spans="3:7" ht="15" thickBot="1" x14ac:dyDescent="0.35"/>
    <row r="44" spans="3:7" x14ac:dyDescent="0.3">
      <c r="C44" s="110" t="s">
        <v>190</v>
      </c>
      <c r="D44" s="111"/>
      <c r="E44" s="111"/>
      <c r="F44" s="111"/>
      <c r="G44" s="112"/>
    </row>
    <row r="45" spans="3:7" x14ac:dyDescent="0.3">
      <c r="C45" s="113"/>
      <c r="D45" s="114"/>
      <c r="E45" s="114"/>
      <c r="F45" s="114"/>
      <c r="G45" s="115"/>
    </row>
    <row r="46" spans="3:7" x14ac:dyDescent="0.3">
      <c r="C46" s="113"/>
      <c r="D46" s="114"/>
      <c r="E46" s="114"/>
      <c r="F46" s="114"/>
      <c r="G46" s="115"/>
    </row>
    <row r="47" spans="3:7" x14ac:dyDescent="0.3">
      <c r="C47" s="113"/>
      <c r="D47" s="114"/>
      <c r="E47" s="114"/>
      <c r="F47" s="114"/>
      <c r="G47" s="115"/>
    </row>
    <row r="48" spans="3:7" x14ac:dyDescent="0.3">
      <c r="C48" s="113"/>
      <c r="D48" s="114"/>
      <c r="E48" s="114"/>
      <c r="F48" s="114"/>
      <c r="G48" s="115"/>
    </row>
    <row r="49" spans="3:7" x14ac:dyDescent="0.3">
      <c r="C49" s="113"/>
      <c r="D49" s="114"/>
      <c r="E49" s="114"/>
      <c r="F49" s="114"/>
      <c r="G49" s="115"/>
    </row>
    <row r="50" spans="3:7" x14ac:dyDescent="0.3">
      <c r="C50" s="113"/>
      <c r="D50" s="114"/>
      <c r="E50" s="114"/>
      <c r="F50" s="114"/>
      <c r="G50" s="115"/>
    </row>
    <row r="51" spans="3:7" ht="88.5" customHeight="1" thickBot="1" x14ac:dyDescent="0.35">
      <c r="C51" s="116"/>
      <c r="D51" s="117"/>
      <c r="E51" s="117"/>
      <c r="F51" s="117"/>
      <c r="G51" s="118"/>
    </row>
  </sheetData>
  <mergeCells count="10">
    <mergeCell ref="C44:G51"/>
    <mergeCell ref="J4:R6"/>
    <mergeCell ref="B2:G2"/>
    <mergeCell ref="C31:C33"/>
    <mergeCell ref="C41:F41"/>
    <mergeCell ref="F4:F5"/>
    <mergeCell ref="G4:G5"/>
    <mergeCell ref="C16:C18"/>
    <mergeCell ref="C20:C22"/>
    <mergeCell ref="C25:C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51FE0-F0C9-4FE2-B952-D03DC9786700}">
  <dimension ref="C1:L39"/>
  <sheetViews>
    <sheetView workbookViewId="0">
      <selection activeCell="S10" sqref="S10"/>
    </sheetView>
  </sheetViews>
  <sheetFormatPr defaultRowHeight="14.4" x14ac:dyDescent="0.3"/>
  <cols>
    <col min="3" max="3" width="13.33203125" customWidth="1"/>
    <col min="4" max="4" width="20.44140625" customWidth="1"/>
    <col min="5" max="5" width="15.5546875" customWidth="1"/>
    <col min="10" max="10" width="11.6640625" customWidth="1"/>
    <col min="11" max="11" width="12.44140625" customWidth="1"/>
    <col min="12" max="12" width="13.109375" customWidth="1"/>
  </cols>
  <sheetData>
    <row r="1" spans="3:12" ht="15" thickBot="1" x14ac:dyDescent="0.35"/>
    <row r="2" spans="3:12" ht="41.25" customHeight="1" thickBot="1" x14ac:dyDescent="0.35">
      <c r="C2" s="142" t="s">
        <v>104</v>
      </c>
      <c r="D2" s="143"/>
      <c r="E2" s="143"/>
      <c r="F2" s="143"/>
      <c r="G2" s="143"/>
      <c r="H2" s="144"/>
    </row>
    <row r="4" spans="3:12" ht="43.2" x14ac:dyDescent="0.3">
      <c r="C4" s="3" t="s">
        <v>54</v>
      </c>
      <c r="D4" s="3" t="s">
        <v>55</v>
      </c>
      <c r="E4" s="151" t="s">
        <v>57</v>
      </c>
      <c r="F4" s="151" t="s">
        <v>58</v>
      </c>
      <c r="G4" s="151" t="s">
        <v>59</v>
      </c>
      <c r="H4" s="156" t="s">
        <v>60</v>
      </c>
      <c r="I4" s="157"/>
      <c r="J4" s="157"/>
      <c r="K4" s="4" t="s">
        <v>105</v>
      </c>
      <c r="L4" s="5" t="s">
        <v>106</v>
      </c>
    </row>
    <row r="5" spans="3:12" ht="26.4" x14ac:dyDescent="0.3">
      <c r="C5" s="6" t="s">
        <v>1</v>
      </c>
      <c r="D5" s="6" t="s">
        <v>56</v>
      </c>
      <c r="E5" s="152"/>
      <c r="F5" s="152"/>
      <c r="G5" s="152"/>
      <c r="H5" s="7" t="s">
        <v>61</v>
      </c>
      <c r="I5" s="7" t="s">
        <v>109</v>
      </c>
      <c r="J5" s="8" t="s">
        <v>110</v>
      </c>
      <c r="K5" s="9" t="s">
        <v>107</v>
      </c>
      <c r="L5" s="9" t="s">
        <v>108</v>
      </c>
    </row>
    <row r="6" spans="3:12" ht="26.4" x14ac:dyDescent="0.3">
      <c r="C6" s="145" t="s">
        <v>62</v>
      </c>
      <c r="D6" s="145" t="s">
        <v>63</v>
      </c>
      <c r="E6" s="14" t="s">
        <v>64</v>
      </c>
      <c r="F6" s="10">
        <v>13</v>
      </c>
      <c r="G6" s="10">
        <v>20</v>
      </c>
      <c r="H6" s="10">
        <v>5.4</v>
      </c>
      <c r="I6" s="10">
        <v>2.6</v>
      </c>
      <c r="J6" s="11">
        <v>3.9</v>
      </c>
      <c r="K6" s="1">
        <v>0</v>
      </c>
      <c r="L6" s="1">
        <f>(K6*F6)</f>
        <v>0</v>
      </c>
    </row>
    <row r="7" spans="3:12" ht="26.4" x14ac:dyDescent="0.3">
      <c r="C7" s="146"/>
      <c r="D7" s="146"/>
      <c r="E7" s="14" t="s">
        <v>65</v>
      </c>
      <c r="F7" s="10">
        <v>17</v>
      </c>
      <c r="G7" s="10">
        <v>10</v>
      </c>
      <c r="H7" s="10">
        <v>4.0999999999999996</v>
      </c>
      <c r="I7" s="10">
        <v>1.4</v>
      </c>
      <c r="J7" s="11">
        <v>2.8</v>
      </c>
      <c r="K7" s="1">
        <v>0</v>
      </c>
      <c r="L7" s="1">
        <f t="shared" ref="L7:L34" si="0">(K7*F7)</f>
        <v>0</v>
      </c>
    </row>
    <row r="8" spans="3:12" x14ac:dyDescent="0.3">
      <c r="C8" s="145" t="s">
        <v>66</v>
      </c>
      <c r="D8" s="15" t="s">
        <v>67</v>
      </c>
      <c r="E8" s="145" t="s">
        <v>64</v>
      </c>
      <c r="F8" s="153">
        <v>15</v>
      </c>
      <c r="G8" s="153">
        <v>20</v>
      </c>
      <c r="H8" s="153">
        <v>5.9</v>
      </c>
      <c r="I8" s="153">
        <v>3.2</v>
      </c>
      <c r="J8" s="149">
        <v>5.3</v>
      </c>
      <c r="K8" s="147">
        <v>0</v>
      </c>
      <c r="L8" s="147">
        <f t="shared" si="0"/>
        <v>0</v>
      </c>
    </row>
    <row r="9" spans="3:12" x14ac:dyDescent="0.3">
      <c r="C9" s="155"/>
      <c r="D9" s="16"/>
      <c r="E9" s="146"/>
      <c r="F9" s="154"/>
      <c r="G9" s="154"/>
      <c r="H9" s="154"/>
      <c r="I9" s="154"/>
      <c r="J9" s="150"/>
      <c r="K9" s="148"/>
      <c r="L9" s="148"/>
    </row>
    <row r="10" spans="3:12" ht="26.4" x14ac:dyDescent="0.3">
      <c r="C10" s="146"/>
      <c r="D10" s="17" t="s">
        <v>68</v>
      </c>
      <c r="E10" s="14" t="s">
        <v>65</v>
      </c>
      <c r="F10" s="10">
        <v>19</v>
      </c>
      <c r="G10" s="10">
        <v>10</v>
      </c>
      <c r="H10" s="10">
        <v>4.2</v>
      </c>
      <c r="I10" s="10">
        <v>2.1</v>
      </c>
      <c r="J10" s="11">
        <v>2.9</v>
      </c>
      <c r="K10" s="1">
        <v>0</v>
      </c>
      <c r="L10" s="1">
        <f t="shared" si="0"/>
        <v>0</v>
      </c>
    </row>
    <row r="11" spans="3:12" x14ac:dyDescent="0.3">
      <c r="C11" s="145" t="s">
        <v>69</v>
      </c>
      <c r="D11" s="15" t="s">
        <v>67</v>
      </c>
      <c r="E11" s="145" t="s">
        <v>64</v>
      </c>
      <c r="F11" s="153">
        <v>20</v>
      </c>
      <c r="G11" s="153" t="s">
        <v>71</v>
      </c>
      <c r="H11" s="153" t="s">
        <v>72</v>
      </c>
      <c r="I11" s="153" t="s">
        <v>73</v>
      </c>
      <c r="J11" s="149">
        <v>4.3</v>
      </c>
      <c r="K11" s="147">
        <v>0</v>
      </c>
      <c r="L11" s="147">
        <f t="shared" si="0"/>
        <v>0</v>
      </c>
    </row>
    <row r="12" spans="3:12" x14ac:dyDescent="0.3">
      <c r="C12" s="155"/>
      <c r="D12" s="16"/>
      <c r="E12" s="146"/>
      <c r="F12" s="154"/>
      <c r="G12" s="154"/>
      <c r="H12" s="154"/>
      <c r="I12" s="154"/>
      <c r="J12" s="150"/>
      <c r="K12" s="148"/>
      <c r="L12" s="148"/>
    </row>
    <row r="13" spans="3:12" ht="26.4" x14ac:dyDescent="0.3">
      <c r="C13" s="146"/>
      <c r="D13" s="17" t="s">
        <v>70</v>
      </c>
      <c r="E13" s="14" t="s">
        <v>65</v>
      </c>
      <c r="F13" s="10">
        <v>26</v>
      </c>
      <c r="G13" s="10">
        <v>10</v>
      </c>
      <c r="H13" s="10">
        <v>4.4000000000000004</v>
      </c>
      <c r="I13" s="10">
        <v>2.2000000000000002</v>
      </c>
      <c r="J13" s="11">
        <v>3.3</v>
      </c>
      <c r="K13" s="1">
        <v>0</v>
      </c>
      <c r="L13" s="1">
        <f t="shared" si="0"/>
        <v>0</v>
      </c>
    </row>
    <row r="14" spans="3:12" ht="26.4" x14ac:dyDescent="0.3">
      <c r="C14" s="14" t="s">
        <v>74</v>
      </c>
      <c r="D14" s="14" t="s">
        <v>75</v>
      </c>
      <c r="E14" s="14" t="s">
        <v>64</v>
      </c>
      <c r="F14" s="10">
        <v>11</v>
      </c>
      <c r="G14" s="10">
        <v>22</v>
      </c>
      <c r="H14" s="10">
        <v>5.5</v>
      </c>
      <c r="I14" s="10">
        <v>2.6</v>
      </c>
      <c r="J14" s="11">
        <v>8.1999999999999993</v>
      </c>
      <c r="K14" s="1">
        <v>0</v>
      </c>
      <c r="L14" s="1">
        <f t="shared" si="0"/>
        <v>0</v>
      </c>
    </row>
    <row r="15" spans="3:12" ht="26.4" x14ac:dyDescent="0.3">
      <c r="C15" s="14" t="s">
        <v>76</v>
      </c>
      <c r="D15" s="14" t="s">
        <v>77</v>
      </c>
      <c r="E15" s="14" t="s">
        <v>64</v>
      </c>
      <c r="F15" s="10">
        <v>14</v>
      </c>
      <c r="G15" s="10">
        <v>20</v>
      </c>
      <c r="H15" s="10">
        <v>4.3</v>
      </c>
      <c r="I15" s="10">
        <v>5.5</v>
      </c>
      <c r="J15" s="11">
        <v>4.2</v>
      </c>
      <c r="K15" s="1">
        <v>0</v>
      </c>
      <c r="L15" s="1">
        <f t="shared" si="0"/>
        <v>0</v>
      </c>
    </row>
    <row r="16" spans="3:12" ht="26.4" x14ac:dyDescent="0.3">
      <c r="C16" s="14" t="s">
        <v>78</v>
      </c>
      <c r="D16" s="14" t="s">
        <v>79</v>
      </c>
      <c r="E16" s="14" t="s">
        <v>64</v>
      </c>
      <c r="F16" s="10">
        <v>5</v>
      </c>
      <c r="G16" s="10">
        <v>22</v>
      </c>
      <c r="H16" s="10">
        <v>4.7</v>
      </c>
      <c r="I16" s="10">
        <v>2.2999999999999998</v>
      </c>
      <c r="J16" s="11">
        <v>5.7</v>
      </c>
      <c r="K16" s="1">
        <v>0</v>
      </c>
      <c r="L16" s="1">
        <f t="shared" si="0"/>
        <v>0</v>
      </c>
    </row>
    <row r="17" spans="3:12" ht="26.4" x14ac:dyDescent="0.3">
      <c r="C17" s="14" t="s">
        <v>80</v>
      </c>
      <c r="D17" s="14" t="s">
        <v>81</v>
      </c>
      <c r="E17" s="14" t="s">
        <v>64</v>
      </c>
      <c r="F17" s="10">
        <v>8</v>
      </c>
      <c r="G17" s="10">
        <v>18</v>
      </c>
      <c r="H17" s="10">
        <v>4.7</v>
      </c>
      <c r="I17" s="10">
        <v>1.8</v>
      </c>
      <c r="J17" s="11">
        <v>3.9</v>
      </c>
      <c r="K17" s="1">
        <v>0</v>
      </c>
      <c r="L17" s="1">
        <f t="shared" si="0"/>
        <v>0</v>
      </c>
    </row>
    <row r="18" spans="3:12" ht="26.4" x14ac:dyDescent="0.3">
      <c r="C18" s="145" t="s">
        <v>82</v>
      </c>
      <c r="D18" s="145" t="s">
        <v>83</v>
      </c>
      <c r="E18" s="14" t="s">
        <v>64</v>
      </c>
      <c r="F18" s="10">
        <v>9</v>
      </c>
      <c r="G18" s="10">
        <v>18</v>
      </c>
      <c r="H18" s="10">
        <v>4.7</v>
      </c>
      <c r="I18" s="10">
        <v>3</v>
      </c>
      <c r="J18" s="11">
        <v>6.9</v>
      </c>
      <c r="K18" s="1">
        <v>0</v>
      </c>
      <c r="L18" s="1">
        <f t="shared" si="0"/>
        <v>0</v>
      </c>
    </row>
    <row r="19" spans="3:12" ht="26.4" x14ac:dyDescent="0.3">
      <c r="C19" s="146"/>
      <c r="D19" s="146"/>
      <c r="E19" s="14" t="s">
        <v>65</v>
      </c>
      <c r="F19" s="10">
        <v>13</v>
      </c>
      <c r="G19" s="10">
        <v>10</v>
      </c>
      <c r="H19" s="10">
        <v>3.7</v>
      </c>
      <c r="I19" s="10">
        <v>2.7</v>
      </c>
      <c r="J19" s="11">
        <v>1.8</v>
      </c>
      <c r="K19" s="1">
        <v>0</v>
      </c>
      <c r="L19" s="1">
        <f t="shared" si="0"/>
        <v>0</v>
      </c>
    </row>
    <row r="20" spans="3:12" ht="26.4" x14ac:dyDescent="0.3">
      <c r="C20" s="145" t="s">
        <v>19</v>
      </c>
      <c r="D20" s="15" t="s">
        <v>84</v>
      </c>
      <c r="E20" s="14" t="s">
        <v>64</v>
      </c>
      <c r="F20" s="10">
        <v>0.25</v>
      </c>
      <c r="G20" s="10">
        <v>25</v>
      </c>
      <c r="H20" s="10">
        <v>6.4</v>
      </c>
      <c r="I20" s="10">
        <v>6.2</v>
      </c>
      <c r="J20" s="11">
        <v>2.6</v>
      </c>
      <c r="K20" s="1">
        <v>0</v>
      </c>
      <c r="L20" s="1">
        <f t="shared" si="0"/>
        <v>0</v>
      </c>
    </row>
    <row r="21" spans="3:12" ht="26.4" x14ac:dyDescent="0.3">
      <c r="C21" s="146"/>
      <c r="D21" s="17" t="s">
        <v>85</v>
      </c>
      <c r="E21" s="14" t="s">
        <v>65</v>
      </c>
      <c r="F21" s="10">
        <v>0.4</v>
      </c>
      <c r="G21" s="10">
        <v>7</v>
      </c>
      <c r="H21" s="10">
        <v>3.8</v>
      </c>
      <c r="I21" s="10">
        <v>3.3</v>
      </c>
      <c r="J21" s="11">
        <v>2.2000000000000002</v>
      </c>
      <c r="K21" s="1">
        <v>0</v>
      </c>
      <c r="L21" s="1">
        <f t="shared" si="0"/>
        <v>0</v>
      </c>
    </row>
    <row r="22" spans="3:12" ht="26.4" x14ac:dyDescent="0.3">
      <c r="C22" s="145" t="s">
        <v>86</v>
      </c>
      <c r="D22" s="145" t="s">
        <v>87</v>
      </c>
      <c r="E22" s="14" t="s">
        <v>64</v>
      </c>
      <c r="F22" s="10">
        <v>1.5</v>
      </c>
      <c r="G22" s="10">
        <v>26</v>
      </c>
      <c r="H22" s="10">
        <v>9.6999999999999993</v>
      </c>
      <c r="I22" s="10">
        <v>8.5</v>
      </c>
      <c r="J22" s="11">
        <v>4.7</v>
      </c>
      <c r="K22" s="1">
        <v>0</v>
      </c>
      <c r="L22" s="1">
        <f>(K22*F22)</f>
        <v>0</v>
      </c>
    </row>
    <row r="23" spans="3:12" ht="26.4" x14ac:dyDescent="0.3">
      <c r="C23" s="146"/>
      <c r="D23" s="146"/>
      <c r="E23" s="14" t="s">
        <v>65</v>
      </c>
      <c r="F23" s="10">
        <v>2.5</v>
      </c>
      <c r="G23" s="10">
        <v>9</v>
      </c>
      <c r="H23" s="10">
        <v>5.9</v>
      </c>
      <c r="I23" s="10">
        <v>5.0999999999999996</v>
      </c>
      <c r="J23" s="11">
        <v>2.8</v>
      </c>
      <c r="K23" s="1">
        <v>0</v>
      </c>
      <c r="L23" s="1">
        <f>(K23*F23)</f>
        <v>0</v>
      </c>
    </row>
    <row r="24" spans="3:12" ht="26.4" x14ac:dyDescent="0.3">
      <c r="C24" s="145" t="s">
        <v>24</v>
      </c>
      <c r="D24" s="145" t="s">
        <v>88</v>
      </c>
      <c r="E24" s="14" t="s">
        <v>64</v>
      </c>
      <c r="F24" s="10">
        <v>1.5</v>
      </c>
      <c r="G24" s="10">
        <v>22</v>
      </c>
      <c r="H24" s="10">
        <v>7.1</v>
      </c>
      <c r="I24" s="10">
        <v>7.6</v>
      </c>
      <c r="J24" s="11">
        <v>2.2999999999999998</v>
      </c>
      <c r="K24" s="1">
        <v>0</v>
      </c>
      <c r="L24" s="1">
        <f t="shared" si="0"/>
        <v>0</v>
      </c>
    </row>
    <row r="25" spans="3:12" ht="26.4" x14ac:dyDescent="0.3">
      <c r="C25" s="146"/>
      <c r="D25" s="146"/>
      <c r="E25" s="14" t="s">
        <v>65</v>
      </c>
      <c r="F25" s="10">
        <v>2.5</v>
      </c>
      <c r="G25" s="10">
        <v>9</v>
      </c>
      <c r="H25" s="10">
        <v>4.5999999999999996</v>
      </c>
      <c r="I25" s="10">
        <v>3.5</v>
      </c>
      <c r="J25" s="11">
        <v>2</v>
      </c>
      <c r="K25" s="1">
        <v>0</v>
      </c>
      <c r="L25" s="1">
        <f t="shared" si="0"/>
        <v>0</v>
      </c>
    </row>
    <row r="26" spans="3:12" ht="26.4" x14ac:dyDescent="0.3">
      <c r="C26" s="145" t="s">
        <v>89</v>
      </c>
      <c r="D26" s="145" t="s">
        <v>90</v>
      </c>
      <c r="E26" s="14" t="s">
        <v>91</v>
      </c>
      <c r="F26" s="10">
        <v>1</v>
      </c>
      <c r="G26" s="10" t="s">
        <v>92</v>
      </c>
      <c r="H26" s="10" t="s">
        <v>93</v>
      </c>
      <c r="I26" s="10" t="s">
        <v>94</v>
      </c>
      <c r="J26" s="11" t="s">
        <v>95</v>
      </c>
      <c r="K26" s="1">
        <v>0</v>
      </c>
      <c r="L26" s="1">
        <f t="shared" si="0"/>
        <v>0</v>
      </c>
    </row>
    <row r="27" spans="3:12" ht="26.4" x14ac:dyDescent="0.3">
      <c r="C27" s="146"/>
      <c r="D27" s="146"/>
      <c r="E27" s="14" t="s">
        <v>65</v>
      </c>
      <c r="F27" s="10">
        <v>2</v>
      </c>
      <c r="G27" s="10">
        <v>8</v>
      </c>
      <c r="H27" s="10">
        <v>3.4</v>
      </c>
      <c r="I27" s="10">
        <v>2.2999999999999998</v>
      </c>
      <c r="J27" s="11">
        <v>1.6</v>
      </c>
      <c r="K27" s="1">
        <v>0</v>
      </c>
      <c r="L27" s="1">
        <f t="shared" si="0"/>
        <v>0</v>
      </c>
    </row>
    <row r="28" spans="3:12" ht="26.4" x14ac:dyDescent="0.3">
      <c r="C28" s="14" t="s">
        <v>96</v>
      </c>
      <c r="D28" s="14" t="s">
        <v>31</v>
      </c>
      <c r="E28" s="14" t="s">
        <v>64</v>
      </c>
      <c r="F28" s="10">
        <v>2.4</v>
      </c>
      <c r="G28" s="10">
        <v>25</v>
      </c>
      <c r="H28" s="10">
        <v>5.4</v>
      </c>
      <c r="I28" s="10">
        <v>3.1</v>
      </c>
      <c r="J28" s="11">
        <v>8.3000000000000007</v>
      </c>
      <c r="K28" s="1">
        <v>0</v>
      </c>
      <c r="L28" s="1">
        <f t="shared" si="0"/>
        <v>0</v>
      </c>
    </row>
    <row r="29" spans="3:12" ht="26.4" x14ac:dyDescent="0.3">
      <c r="C29" s="14" t="s">
        <v>97</v>
      </c>
      <c r="D29" s="14" t="s">
        <v>98</v>
      </c>
      <c r="E29" s="14" t="s">
        <v>64</v>
      </c>
      <c r="F29" s="10">
        <v>2.4</v>
      </c>
      <c r="G29" s="10">
        <v>25</v>
      </c>
      <c r="H29" s="10">
        <v>5.4</v>
      </c>
      <c r="I29" s="10">
        <v>3.7</v>
      </c>
      <c r="J29" s="11">
        <v>7</v>
      </c>
      <c r="K29" s="1">
        <v>0</v>
      </c>
      <c r="L29" s="1">
        <f t="shared" si="0"/>
        <v>0</v>
      </c>
    </row>
    <row r="30" spans="3:12" ht="26.4" x14ac:dyDescent="0.3">
      <c r="C30" s="14" t="s">
        <v>99</v>
      </c>
      <c r="D30" s="14" t="s">
        <v>35</v>
      </c>
      <c r="E30" s="14" t="s">
        <v>64</v>
      </c>
      <c r="F30" s="10">
        <v>10</v>
      </c>
      <c r="G30" s="10">
        <v>25</v>
      </c>
      <c r="H30" s="10">
        <v>4.7</v>
      </c>
      <c r="I30" s="10">
        <v>2.4</v>
      </c>
      <c r="J30" s="11">
        <v>3.8</v>
      </c>
      <c r="K30" s="1">
        <v>0</v>
      </c>
      <c r="L30" s="1">
        <f t="shared" si="0"/>
        <v>0</v>
      </c>
    </row>
    <row r="31" spans="3:12" ht="26.4" x14ac:dyDescent="0.3">
      <c r="C31" s="145" t="s">
        <v>32</v>
      </c>
      <c r="D31" s="145" t="s">
        <v>100</v>
      </c>
      <c r="E31" s="14" t="s">
        <v>101</v>
      </c>
      <c r="F31" s="10">
        <v>0.03</v>
      </c>
      <c r="G31" s="10">
        <v>30</v>
      </c>
      <c r="H31" s="10">
        <v>21</v>
      </c>
      <c r="I31" s="10">
        <v>11.3</v>
      </c>
      <c r="J31" s="11">
        <v>7.8</v>
      </c>
      <c r="K31" s="1">
        <v>0</v>
      </c>
      <c r="L31" s="1">
        <f t="shared" si="0"/>
        <v>0</v>
      </c>
    </row>
    <row r="32" spans="3:12" ht="26.4" x14ac:dyDescent="0.3">
      <c r="C32" s="146"/>
      <c r="D32" s="146"/>
      <c r="E32" s="14" t="s">
        <v>65</v>
      </c>
      <c r="F32" s="10">
        <v>0.1</v>
      </c>
      <c r="G32" s="10">
        <v>10</v>
      </c>
      <c r="H32" s="10">
        <v>6.4</v>
      </c>
      <c r="I32" s="10">
        <v>4.7</v>
      </c>
      <c r="J32" s="11">
        <v>2.2000000000000002</v>
      </c>
      <c r="K32" s="1">
        <v>0</v>
      </c>
      <c r="L32" s="1">
        <f t="shared" si="0"/>
        <v>0</v>
      </c>
    </row>
    <row r="33" spans="3:12" ht="26.4" x14ac:dyDescent="0.3">
      <c r="C33" s="14" t="s">
        <v>102</v>
      </c>
      <c r="D33" s="14" t="s">
        <v>39</v>
      </c>
      <c r="E33" s="14" t="s">
        <v>64</v>
      </c>
      <c r="F33" s="10">
        <v>0.01</v>
      </c>
      <c r="G33" s="10">
        <v>55</v>
      </c>
      <c r="H33" s="10">
        <v>27.6</v>
      </c>
      <c r="I33" s="10">
        <v>12.1</v>
      </c>
      <c r="J33" s="11">
        <v>13.8</v>
      </c>
      <c r="K33" s="1">
        <v>0</v>
      </c>
      <c r="L33" s="1">
        <f t="shared" si="0"/>
        <v>0</v>
      </c>
    </row>
    <row r="34" spans="3:12" x14ac:dyDescent="0.3">
      <c r="C34" s="15" t="s">
        <v>36</v>
      </c>
      <c r="D34" s="15" t="s">
        <v>50</v>
      </c>
      <c r="E34" s="15" t="s">
        <v>103</v>
      </c>
      <c r="F34" s="12">
        <v>1.2</v>
      </c>
      <c r="G34" s="12">
        <v>26</v>
      </c>
      <c r="H34" s="12">
        <v>7.8</v>
      </c>
      <c r="I34" s="12">
        <v>5.5</v>
      </c>
      <c r="J34" s="13">
        <v>4.8</v>
      </c>
      <c r="K34" s="2">
        <v>0</v>
      </c>
      <c r="L34" s="2">
        <f t="shared" si="0"/>
        <v>0</v>
      </c>
    </row>
    <row r="35" spans="3:12" ht="18" x14ac:dyDescent="0.35">
      <c r="C35" s="134" t="s">
        <v>186</v>
      </c>
      <c r="D35" s="135"/>
      <c r="E35" s="135"/>
      <c r="F35" s="135"/>
      <c r="G35" s="135"/>
      <c r="H35" s="135"/>
      <c r="I35" s="135"/>
      <c r="J35" s="135"/>
      <c r="K35" s="136"/>
      <c r="L35" s="56">
        <f>SUM(L6:L34)</f>
        <v>0</v>
      </c>
    </row>
    <row r="36" spans="3:12" ht="18" x14ac:dyDescent="0.35">
      <c r="C36" s="71"/>
      <c r="D36" s="71"/>
      <c r="E36" s="71"/>
      <c r="F36" s="71"/>
      <c r="G36" s="71"/>
      <c r="H36" s="71"/>
      <c r="I36" s="71"/>
      <c r="J36" s="71"/>
      <c r="K36" s="71"/>
      <c r="L36" s="72"/>
    </row>
    <row r="37" spans="3:12" ht="18" x14ac:dyDescent="0.35">
      <c r="C37" s="137" t="s">
        <v>187</v>
      </c>
      <c r="D37" s="137"/>
      <c r="E37" s="137"/>
      <c r="F37" s="137"/>
      <c r="G37" s="137"/>
      <c r="H37" s="137"/>
      <c r="I37" s="137"/>
      <c r="J37" s="137"/>
      <c r="K37" s="137"/>
      <c r="L37" s="73">
        <v>0</v>
      </c>
    </row>
    <row r="38" spans="3:12" ht="18" x14ac:dyDescent="0.35">
      <c r="C38" s="138" t="s">
        <v>188</v>
      </c>
      <c r="D38" s="139"/>
      <c r="E38" s="139"/>
      <c r="F38" s="139"/>
      <c r="G38" s="139"/>
      <c r="H38" s="139"/>
      <c r="I38" s="139"/>
      <c r="J38" s="139"/>
      <c r="K38" s="140"/>
      <c r="L38" s="73">
        <v>0</v>
      </c>
    </row>
    <row r="39" spans="3:12" ht="18" x14ac:dyDescent="0.35">
      <c r="C39" s="141" t="s">
        <v>189</v>
      </c>
      <c r="D39" s="141"/>
      <c r="E39" s="141"/>
      <c r="F39" s="141"/>
      <c r="G39" s="141"/>
      <c r="H39" s="141"/>
      <c r="I39" s="141"/>
      <c r="J39" s="141"/>
      <c r="K39" s="141"/>
      <c r="L39" s="56">
        <f>(L35+L38-L37)</f>
        <v>0</v>
      </c>
    </row>
  </sheetData>
  <mergeCells count="40">
    <mergeCell ref="G4:G5"/>
    <mergeCell ref="H4:J4"/>
    <mergeCell ref="C6:C7"/>
    <mergeCell ref="D6:D7"/>
    <mergeCell ref="L8:L9"/>
    <mergeCell ref="I8:I9"/>
    <mergeCell ref="C8:C10"/>
    <mergeCell ref="E8:E9"/>
    <mergeCell ref="F8:F9"/>
    <mergeCell ref="G8:G9"/>
    <mergeCell ref="H8:H9"/>
    <mergeCell ref="L11:L12"/>
    <mergeCell ref="C18:C19"/>
    <mergeCell ref="D18:D19"/>
    <mergeCell ref="C20:C21"/>
    <mergeCell ref="C22:C23"/>
    <mergeCell ref="D22:D23"/>
    <mergeCell ref="I11:I12"/>
    <mergeCell ref="J11:J12"/>
    <mergeCell ref="C11:C13"/>
    <mergeCell ref="E11:E12"/>
    <mergeCell ref="F11:F12"/>
    <mergeCell ref="G11:G12"/>
    <mergeCell ref="H11:H12"/>
    <mergeCell ref="C35:K35"/>
    <mergeCell ref="C37:K37"/>
    <mergeCell ref="C38:K38"/>
    <mergeCell ref="C39:K39"/>
    <mergeCell ref="C2:H2"/>
    <mergeCell ref="C24:C25"/>
    <mergeCell ref="D24:D25"/>
    <mergeCell ref="C26:C27"/>
    <mergeCell ref="D26:D27"/>
    <mergeCell ref="C31:C32"/>
    <mergeCell ref="D31:D32"/>
    <mergeCell ref="K11:K12"/>
    <mergeCell ref="J8:J9"/>
    <mergeCell ref="K8:K9"/>
    <mergeCell ref="E4:E5"/>
    <mergeCell ref="F4:F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5"/>
  <sheetViews>
    <sheetView zoomScaleNormal="100" workbookViewId="0">
      <selection activeCell="H12" sqref="H12"/>
    </sheetView>
  </sheetViews>
  <sheetFormatPr defaultRowHeight="14.4" x14ac:dyDescent="0.3"/>
  <cols>
    <col min="3" max="3" width="11.44140625" customWidth="1"/>
    <col min="4" max="4" width="13.88671875" customWidth="1"/>
    <col min="6" max="6" width="17.6640625" customWidth="1"/>
    <col min="7" max="7" width="12.5546875" customWidth="1"/>
    <col min="8" max="8" width="22.44140625" customWidth="1"/>
    <col min="10" max="10" width="6.5546875" customWidth="1"/>
    <col min="11" max="11" width="25.5546875" customWidth="1"/>
    <col min="12" max="12" width="17.6640625" customWidth="1"/>
    <col min="15" max="15" width="13.33203125" customWidth="1"/>
    <col min="17" max="17" width="22.44140625" customWidth="1"/>
    <col min="18" max="18" width="16.5546875" customWidth="1"/>
    <col min="22" max="22" width="24.109375" customWidth="1"/>
  </cols>
  <sheetData>
    <row r="1" spans="1:25" ht="5.25" customHeight="1" thickBot="1" x14ac:dyDescent="0.35">
      <c r="A1" s="32"/>
      <c r="B1" s="32"/>
      <c r="C1" s="32"/>
      <c r="D1" s="32"/>
      <c r="E1" s="32"/>
      <c r="F1" s="32"/>
      <c r="G1" s="32"/>
      <c r="H1" s="32"/>
      <c r="I1" s="32"/>
      <c r="J1" s="32"/>
      <c r="K1" s="32"/>
      <c r="L1" s="32"/>
      <c r="M1" s="32"/>
      <c r="N1" s="32"/>
      <c r="O1" s="32"/>
      <c r="P1" s="32"/>
      <c r="Q1" s="32"/>
      <c r="R1" s="32"/>
      <c r="S1" s="32"/>
      <c r="T1" s="32"/>
      <c r="U1" s="32"/>
      <c r="V1" s="32"/>
      <c r="W1" s="32"/>
      <c r="X1" s="32"/>
      <c r="Y1" s="32"/>
    </row>
    <row r="2" spans="1:25" ht="15.6" x14ac:dyDescent="0.3">
      <c r="A2" s="32"/>
      <c r="B2" s="32"/>
      <c r="C2" s="195" t="s">
        <v>111</v>
      </c>
      <c r="D2" s="196"/>
      <c r="E2" s="196"/>
      <c r="F2" s="197"/>
      <c r="G2" s="32"/>
      <c r="H2" s="32"/>
      <c r="I2" s="32"/>
      <c r="J2" s="32"/>
      <c r="K2" s="32"/>
      <c r="L2" s="32"/>
      <c r="M2" s="32"/>
      <c r="N2" s="32"/>
      <c r="O2" s="32"/>
      <c r="P2" s="32"/>
      <c r="Q2" s="32"/>
      <c r="R2" s="32"/>
      <c r="S2" s="32"/>
      <c r="T2" s="32"/>
      <c r="U2" s="32"/>
      <c r="V2" s="32"/>
      <c r="W2" s="32"/>
      <c r="X2" s="32"/>
      <c r="Y2" s="32"/>
    </row>
    <row r="3" spans="1:25" ht="16.2" thickBot="1" x14ac:dyDescent="0.35">
      <c r="A3" s="32"/>
      <c r="B3" s="32"/>
      <c r="C3" s="198"/>
      <c r="D3" s="199"/>
      <c r="E3" s="199"/>
      <c r="F3" s="200"/>
      <c r="G3" s="32"/>
      <c r="H3" s="32"/>
      <c r="I3" s="32"/>
      <c r="J3" s="32"/>
      <c r="K3" s="32"/>
      <c r="L3" s="32"/>
      <c r="M3" s="32"/>
      <c r="N3" s="32"/>
      <c r="O3" s="32"/>
      <c r="P3" s="32"/>
      <c r="Q3" s="32"/>
      <c r="R3" s="32"/>
      <c r="S3" s="32"/>
      <c r="T3" s="32"/>
      <c r="U3" s="32"/>
      <c r="V3" s="32"/>
      <c r="W3" s="32"/>
      <c r="X3" s="32"/>
      <c r="Y3" s="32"/>
    </row>
    <row r="4" spans="1:25" ht="16.2" thickBot="1" x14ac:dyDescent="0.35">
      <c r="A4" s="32"/>
      <c r="B4" s="32"/>
      <c r="C4" s="32"/>
      <c r="D4" s="32"/>
      <c r="E4" s="32"/>
      <c r="F4" s="32"/>
      <c r="G4" s="32"/>
      <c r="H4" s="32"/>
      <c r="I4" s="32"/>
      <c r="J4" s="32"/>
      <c r="K4" s="32"/>
      <c r="L4" s="32"/>
      <c r="M4" s="32"/>
      <c r="N4" s="32"/>
      <c r="O4" s="32"/>
      <c r="P4" s="32"/>
      <c r="Q4" s="32"/>
      <c r="R4" s="32"/>
      <c r="S4" s="32"/>
      <c r="T4" s="32"/>
      <c r="U4" s="32"/>
      <c r="V4" s="32"/>
      <c r="W4" s="32"/>
      <c r="X4" s="32"/>
      <c r="Y4" s="32"/>
    </row>
    <row r="5" spans="1:25" ht="15.6" x14ac:dyDescent="0.3">
      <c r="A5" s="32"/>
      <c r="B5" s="32"/>
      <c r="C5" s="32"/>
      <c r="D5" s="169" t="s">
        <v>144</v>
      </c>
      <c r="E5" s="170"/>
      <c r="F5" s="171"/>
      <c r="G5" s="175">
        <f>(1.25*G8*G10/12/G11)</f>
        <v>0</v>
      </c>
      <c r="H5" s="33"/>
      <c r="I5" s="32"/>
      <c r="J5" s="169" t="s">
        <v>174</v>
      </c>
      <c r="K5" s="170"/>
      <c r="L5" s="171"/>
      <c r="M5" s="175">
        <f>(1.25*M8*M10/12/M11)</f>
        <v>0</v>
      </c>
      <c r="N5" s="32"/>
      <c r="O5" s="169" t="s">
        <v>145</v>
      </c>
      <c r="P5" s="170"/>
      <c r="Q5" s="171"/>
      <c r="R5" s="175">
        <f>(R7*R8*R9/12/R11+R10)</f>
        <v>0</v>
      </c>
      <c r="S5" s="32"/>
      <c r="T5" s="169" t="s">
        <v>175</v>
      </c>
      <c r="U5" s="170"/>
      <c r="V5" s="171"/>
      <c r="W5" s="175">
        <f>(W7*W8*W9/12/W11+W10)</f>
        <v>0</v>
      </c>
      <c r="X5" s="32"/>
      <c r="Y5" s="32"/>
    </row>
    <row r="6" spans="1:25" ht="39.75" customHeight="1" thickBot="1" x14ac:dyDescent="0.35">
      <c r="A6" s="32"/>
      <c r="B6" s="32"/>
      <c r="C6" s="32"/>
      <c r="D6" s="172"/>
      <c r="E6" s="173"/>
      <c r="F6" s="174"/>
      <c r="G6" s="176"/>
      <c r="H6" s="33"/>
      <c r="I6" s="32"/>
      <c r="J6" s="172"/>
      <c r="K6" s="173"/>
      <c r="L6" s="174"/>
      <c r="M6" s="176"/>
      <c r="N6" s="32"/>
      <c r="O6" s="172"/>
      <c r="P6" s="173"/>
      <c r="Q6" s="174"/>
      <c r="R6" s="176"/>
      <c r="S6" s="32"/>
      <c r="T6" s="172"/>
      <c r="U6" s="173"/>
      <c r="V6" s="174"/>
      <c r="W6" s="176"/>
      <c r="X6" s="32"/>
      <c r="Y6" s="32"/>
    </row>
    <row r="7" spans="1:25" ht="15.6" x14ac:dyDescent="0.3">
      <c r="A7" s="32"/>
      <c r="B7" s="32"/>
      <c r="C7" s="32"/>
      <c r="D7" s="34" t="s">
        <v>113</v>
      </c>
      <c r="E7" s="34"/>
      <c r="F7" s="34"/>
      <c r="G7" s="35">
        <v>1.25</v>
      </c>
      <c r="H7" s="32"/>
      <c r="I7" s="32"/>
      <c r="J7" s="34" t="s">
        <v>113</v>
      </c>
      <c r="K7" s="36"/>
      <c r="L7" s="37"/>
      <c r="M7" s="35">
        <v>1.25</v>
      </c>
      <c r="N7" s="32"/>
      <c r="O7" s="34" t="s">
        <v>113</v>
      </c>
      <c r="P7" s="34"/>
      <c r="Q7" s="34"/>
      <c r="R7" s="35">
        <v>1.25</v>
      </c>
      <c r="S7" s="32"/>
      <c r="T7" s="34" t="s">
        <v>113</v>
      </c>
      <c r="U7" s="34"/>
      <c r="V7" s="34"/>
      <c r="W7" s="35">
        <v>1.25</v>
      </c>
      <c r="X7" s="32"/>
      <c r="Y7" s="32"/>
    </row>
    <row r="8" spans="1:25" ht="39.75" customHeight="1" x14ac:dyDescent="0.3">
      <c r="A8" s="32"/>
      <c r="B8" s="32"/>
      <c r="C8" s="32"/>
      <c r="D8" s="183" t="s">
        <v>114</v>
      </c>
      <c r="E8" s="183"/>
      <c r="F8" s="183"/>
      <c r="G8" s="193">
        <v>8</v>
      </c>
      <c r="H8" s="32"/>
      <c r="I8" s="32"/>
      <c r="J8" s="183" t="s">
        <v>114</v>
      </c>
      <c r="K8" s="183"/>
      <c r="L8" s="183"/>
      <c r="M8" s="184">
        <v>1</v>
      </c>
      <c r="N8" s="32"/>
      <c r="O8" s="177" t="s">
        <v>114</v>
      </c>
      <c r="P8" s="178"/>
      <c r="Q8" s="179"/>
      <c r="R8" s="35">
        <v>8</v>
      </c>
      <c r="S8" s="32"/>
      <c r="T8" s="177" t="s">
        <v>114</v>
      </c>
      <c r="U8" s="178"/>
      <c r="V8" s="179"/>
      <c r="W8" s="35">
        <v>1</v>
      </c>
      <c r="X8" s="32"/>
      <c r="Y8" s="32"/>
    </row>
    <row r="9" spans="1:25" ht="34.5" customHeight="1" x14ac:dyDescent="0.3">
      <c r="A9" s="32"/>
      <c r="B9" s="32"/>
      <c r="C9" s="32"/>
      <c r="D9" s="183"/>
      <c r="E9" s="183"/>
      <c r="F9" s="183"/>
      <c r="G9" s="194"/>
      <c r="H9" s="32"/>
      <c r="I9" s="32"/>
      <c r="J9" s="183"/>
      <c r="K9" s="183"/>
      <c r="L9" s="183"/>
      <c r="M9" s="185"/>
      <c r="N9" s="32"/>
      <c r="O9" s="177" t="s">
        <v>112</v>
      </c>
      <c r="P9" s="178"/>
      <c r="Q9" s="179"/>
      <c r="R9" s="76">
        <v>0</v>
      </c>
      <c r="S9" s="32"/>
      <c r="T9" s="177" t="s">
        <v>112</v>
      </c>
      <c r="U9" s="178"/>
      <c r="V9" s="179"/>
      <c r="W9" s="76">
        <v>0</v>
      </c>
      <c r="X9" s="32"/>
      <c r="Y9" s="32"/>
    </row>
    <row r="10" spans="1:25" ht="36.75" customHeight="1" x14ac:dyDescent="0.3">
      <c r="A10" s="32"/>
      <c r="B10" s="32"/>
      <c r="C10" s="32"/>
      <c r="D10" s="186" t="s">
        <v>112</v>
      </c>
      <c r="E10" s="187"/>
      <c r="F10" s="188"/>
      <c r="G10" s="76">
        <v>0</v>
      </c>
      <c r="H10" s="32"/>
      <c r="I10" s="32"/>
      <c r="J10" s="186" t="s">
        <v>112</v>
      </c>
      <c r="K10" s="187"/>
      <c r="L10" s="188"/>
      <c r="M10" s="76">
        <v>0</v>
      </c>
      <c r="N10" s="32"/>
      <c r="O10" s="180" t="s">
        <v>141</v>
      </c>
      <c r="P10" s="180"/>
      <c r="Q10" s="180"/>
      <c r="R10" s="77">
        <v>0</v>
      </c>
      <c r="S10" s="32"/>
      <c r="T10" s="180" t="s">
        <v>141</v>
      </c>
      <c r="U10" s="180"/>
      <c r="V10" s="180"/>
      <c r="W10" s="77">
        <v>0</v>
      </c>
      <c r="X10" s="32"/>
      <c r="Y10" s="32"/>
    </row>
    <row r="11" spans="1:25" ht="15.6" x14ac:dyDescent="0.3">
      <c r="A11" s="32"/>
      <c r="B11" s="32"/>
      <c r="C11" s="32"/>
      <c r="D11" s="183" t="s">
        <v>115</v>
      </c>
      <c r="E11" s="183"/>
      <c r="F11" s="183"/>
      <c r="G11" s="167">
        <v>0.72499999999999998</v>
      </c>
      <c r="H11" s="32"/>
      <c r="I11" s="32"/>
      <c r="J11" s="183" t="s">
        <v>115</v>
      </c>
      <c r="K11" s="183"/>
      <c r="L11" s="183"/>
      <c r="M11" s="167">
        <v>0.72499999999999998</v>
      </c>
      <c r="N11" s="32"/>
      <c r="O11" s="226" t="s">
        <v>143</v>
      </c>
      <c r="P11" s="227"/>
      <c r="Q11" s="228"/>
      <c r="R11" s="167">
        <v>1.01</v>
      </c>
      <c r="S11" s="32"/>
      <c r="T11" s="158" t="s">
        <v>143</v>
      </c>
      <c r="U11" s="159"/>
      <c r="V11" s="160"/>
      <c r="W11" s="167">
        <v>0.9</v>
      </c>
      <c r="X11" s="32"/>
      <c r="Y11" s="32"/>
    </row>
    <row r="12" spans="1:25" ht="15.6" x14ac:dyDescent="0.3">
      <c r="A12" s="32"/>
      <c r="B12" s="32"/>
      <c r="C12" s="32"/>
      <c r="D12" s="183"/>
      <c r="E12" s="183"/>
      <c r="F12" s="183"/>
      <c r="G12" s="167"/>
      <c r="H12" s="32"/>
      <c r="I12" s="32"/>
      <c r="J12" s="183"/>
      <c r="K12" s="183"/>
      <c r="L12" s="183"/>
      <c r="M12" s="167"/>
      <c r="N12" s="32"/>
      <c r="O12" s="229"/>
      <c r="P12" s="230"/>
      <c r="Q12" s="231"/>
      <c r="R12" s="167"/>
      <c r="S12" s="32"/>
      <c r="T12" s="161"/>
      <c r="U12" s="162"/>
      <c r="V12" s="163"/>
      <c r="W12" s="167"/>
      <c r="X12" s="32"/>
      <c r="Y12" s="32"/>
    </row>
    <row r="13" spans="1:25" ht="15.75" customHeight="1" x14ac:dyDescent="0.3">
      <c r="A13" s="32"/>
      <c r="B13" s="32"/>
      <c r="C13" s="32"/>
      <c r="D13" s="212"/>
      <c r="E13" s="212"/>
      <c r="F13" s="212"/>
      <c r="G13" s="32"/>
      <c r="H13" s="32"/>
      <c r="I13" s="32"/>
      <c r="J13" s="168" t="s">
        <v>171</v>
      </c>
      <c r="K13" s="168"/>
      <c r="L13" s="168"/>
      <c r="M13" s="168"/>
      <c r="N13" s="32"/>
      <c r="O13" s="229"/>
      <c r="P13" s="230"/>
      <c r="Q13" s="231"/>
      <c r="R13" s="167"/>
      <c r="S13" s="32"/>
      <c r="T13" s="161"/>
      <c r="U13" s="162"/>
      <c r="V13" s="163"/>
      <c r="W13" s="167"/>
      <c r="X13" s="32"/>
      <c r="Y13" s="32"/>
    </row>
    <row r="14" spans="1:25" ht="32.25" customHeight="1" thickBot="1" x14ac:dyDescent="0.35">
      <c r="A14" s="32"/>
      <c r="B14" s="32"/>
      <c r="C14" s="32"/>
      <c r="D14" s="212"/>
      <c r="E14" s="212"/>
      <c r="F14" s="212"/>
      <c r="G14" s="32"/>
      <c r="H14" s="32"/>
      <c r="I14" s="32"/>
      <c r="J14" s="32"/>
      <c r="K14" s="32"/>
      <c r="L14" s="32"/>
      <c r="M14" s="32"/>
      <c r="N14" s="32"/>
      <c r="O14" s="232"/>
      <c r="P14" s="233"/>
      <c r="Q14" s="234"/>
      <c r="R14" s="167"/>
      <c r="S14" s="32"/>
      <c r="T14" s="164"/>
      <c r="U14" s="165"/>
      <c r="V14" s="166"/>
      <c r="W14" s="167"/>
      <c r="X14" s="32"/>
      <c r="Y14" s="32"/>
    </row>
    <row r="15" spans="1:25" ht="26.25" customHeight="1" thickBot="1" x14ac:dyDescent="0.35">
      <c r="A15" s="32"/>
      <c r="B15" s="32"/>
      <c r="C15" s="32"/>
      <c r="D15" s="203" t="s">
        <v>169</v>
      </c>
      <c r="E15" s="204"/>
      <c r="F15" s="205"/>
      <c r="G15" s="189">
        <f>(G23*G17*G19*G24/12/G21+G22)</f>
        <v>0</v>
      </c>
      <c r="H15" s="32"/>
      <c r="I15" s="32"/>
      <c r="J15" s="38"/>
      <c r="K15" s="32"/>
      <c r="L15" s="98" t="s">
        <v>192</v>
      </c>
      <c r="M15" s="32"/>
      <c r="N15" s="32"/>
      <c r="O15" s="32"/>
      <c r="P15" s="32"/>
      <c r="Q15" s="98" t="s">
        <v>193</v>
      </c>
      <c r="R15" s="32"/>
      <c r="S15" s="32"/>
      <c r="T15" s="168" t="s">
        <v>171</v>
      </c>
      <c r="U15" s="168"/>
      <c r="V15" s="168"/>
      <c r="W15" s="168"/>
      <c r="X15" s="32"/>
      <c r="Y15" s="32"/>
    </row>
    <row r="16" spans="1:25" ht="43.5" customHeight="1" thickBot="1" x14ac:dyDescent="0.35">
      <c r="A16" s="32"/>
      <c r="B16" s="32"/>
      <c r="C16" s="32"/>
      <c r="D16" s="206"/>
      <c r="E16" s="207"/>
      <c r="F16" s="208"/>
      <c r="G16" s="190"/>
      <c r="H16" s="32"/>
      <c r="I16" s="32"/>
      <c r="J16" s="235" t="s">
        <v>127</v>
      </c>
      <c r="K16" s="236"/>
      <c r="L16" s="237"/>
      <c r="M16" s="33"/>
      <c r="N16" s="235" t="s">
        <v>134</v>
      </c>
      <c r="O16" s="236"/>
      <c r="P16" s="236"/>
      <c r="Q16" s="237"/>
      <c r="R16" s="32"/>
      <c r="S16" s="32"/>
      <c r="T16" s="32"/>
      <c r="U16" s="32"/>
      <c r="V16" s="32"/>
      <c r="W16" s="32"/>
      <c r="X16" s="32"/>
      <c r="Y16" s="32"/>
    </row>
    <row r="17" spans="1:25" ht="15.6" x14ac:dyDescent="0.3">
      <c r="A17" s="32"/>
      <c r="B17" s="32"/>
      <c r="C17" s="32"/>
      <c r="D17" s="209" t="s">
        <v>116</v>
      </c>
      <c r="E17" s="191"/>
      <c r="F17" s="191"/>
      <c r="G17" s="241">
        <v>8</v>
      </c>
      <c r="H17" s="32"/>
      <c r="I17" s="32"/>
      <c r="J17" s="80" t="s">
        <v>54</v>
      </c>
      <c r="K17" s="217" t="s">
        <v>118</v>
      </c>
      <c r="L17" s="220" t="s">
        <v>119</v>
      </c>
      <c r="M17" s="33"/>
      <c r="N17" s="88"/>
      <c r="O17" s="33"/>
      <c r="P17" s="33"/>
      <c r="Q17" s="89"/>
      <c r="R17" s="32"/>
      <c r="S17" s="32"/>
      <c r="T17" s="32"/>
      <c r="U17" s="32"/>
      <c r="V17" s="32"/>
      <c r="W17" s="32"/>
      <c r="X17" s="32"/>
      <c r="Y17" s="32"/>
    </row>
    <row r="18" spans="1:25" ht="15.6" x14ac:dyDescent="0.3">
      <c r="A18" s="32"/>
      <c r="B18" s="32"/>
      <c r="C18" s="32"/>
      <c r="D18" s="209"/>
      <c r="E18" s="191"/>
      <c r="F18" s="191"/>
      <c r="G18" s="242"/>
      <c r="H18" s="32"/>
      <c r="I18" s="32"/>
      <c r="J18" s="81"/>
      <c r="K18" s="218"/>
      <c r="L18" s="221"/>
      <c r="M18" s="33"/>
      <c r="N18" s="90" t="s">
        <v>54</v>
      </c>
      <c r="O18" s="223" t="s">
        <v>129</v>
      </c>
      <c r="P18" s="223" t="s">
        <v>130</v>
      </c>
      <c r="Q18" s="238" t="s">
        <v>176</v>
      </c>
      <c r="R18" s="32"/>
      <c r="S18" s="32"/>
      <c r="T18" s="32"/>
      <c r="U18" s="32"/>
      <c r="V18" s="32"/>
      <c r="W18" s="32"/>
      <c r="X18" s="32"/>
      <c r="Y18" s="32"/>
    </row>
    <row r="19" spans="1:25" ht="15.6" x14ac:dyDescent="0.3">
      <c r="A19" s="32"/>
      <c r="B19" s="32"/>
      <c r="C19" s="32"/>
      <c r="D19" s="209" t="s">
        <v>117</v>
      </c>
      <c r="E19" s="191"/>
      <c r="F19" s="191"/>
      <c r="G19" s="252">
        <v>0.375</v>
      </c>
      <c r="H19" s="32"/>
      <c r="I19" s="32"/>
      <c r="J19" s="82" t="s">
        <v>1</v>
      </c>
      <c r="K19" s="219"/>
      <c r="L19" s="222"/>
      <c r="M19" s="33"/>
      <c r="N19" s="91"/>
      <c r="O19" s="224"/>
      <c r="P19" s="224"/>
      <c r="Q19" s="239"/>
      <c r="R19" s="32"/>
      <c r="S19" s="32"/>
      <c r="T19" s="32"/>
      <c r="U19" s="32"/>
      <c r="V19" s="32"/>
      <c r="W19" s="32"/>
      <c r="X19" s="32"/>
      <c r="Y19" s="32"/>
    </row>
    <row r="20" spans="1:25" ht="37.5" customHeight="1" x14ac:dyDescent="0.3">
      <c r="A20" s="32"/>
      <c r="B20" s="32"/>
      <c r="C20" s="32"/>
      <c r="D20" s="209"/>
      <c r="E20" s="191"/>
      <c r="F20" s="191"/>
      <c r="G20" s="242"/>
      <c r="H20" s="32"/>
      <c r="I20" s="32"/>
      <c r="J20" s="83" t="s">
        <v>6</v>
      </c>
      <c r="K20" s="39" t="s">
        <v>120</v>
      </c>
      <c r="L20" s="84">
        <v>4.3</v>
      </c>
      <c r="M20" s="33"/>
      <c r="N20" s="92" t="s">
        <v>128</v>
      </c>
      <c r="O20" s="225"/>
      <c r="P20" s="225"/>
      <c r="Q20" s="240"/>
      <c r="R20" s="32"/>
      <c r="S20" s="32"/>
      <c r="T20" s="32"/>
      <c r="U20" s="32"/>
      <c r="V20" s="32"/>
      <c r="W20" s="32"/>
      <c r="X20" s="32"/>
      <c r="Y20" s="32"/>
    </row>
    <row r="21" spans="1:25" ht="51.75" customHeight="1" x14ac:dyDescent="0.3">
      <c r="A21" s="32"/>
      <c r="B21" s="32"/>
      <c r="C21" s="32"/>
      <c r="D21" s="210" t="s">
        <v>135</v>
      </c>
      <c r="E21" s="181"/>
      <c r="F21" s="181"/>
      <c r="G21" s="74">
        <v>1.0249999999999999</v>
      </c>
      <c r="H21" s="32"/>
      <c r="I21" s="32"/>
      <c r="J21" s="83" t="s">
        <v>8</v>
      </c>
      <c r="K21" s="39" t="s">
        <v>121</v>
      </c>
      <c r="L21" s="84">
        <v>2.7</v>
      </c>
      <c r="M21" s="33"/>
      <c r="N21" s="215" t="s">
        <v>6</v>
      </c>
      <c r="O21" s="213" t="s">
        <v>131</v>
      </c>
      <c r="P21" s="40">
        <v>17</v>
      </c>
      <c r="Q21" s="84">
        <v>0.17499999999999999</v>
      </c>
      <c r="R21" s="32"/>
      <c r="S21" s="32"/>
      <c r="T21" s="32"/>
      <c r="U21" s="32"/>
      <c r="V21" s="32"/>
      <c r="W21" s="32"/>
      <c r="X21" s="32"/>
      <c r="Y21" s="32"/>
    </row>
    <row r="22" spans="1:25" ht="45" customHeight="1" x14ac:dyDescent="0.3">
      <c r="A22" s="32"/>
      <c r="B22" s="32"/>
      <c r="C22" s="32"/>
      <c r="D22" s="253" t="s">
        <v>141</v>
      </c>
      <c r="E22" s="180"/>
      <c r="F22" s="180"/>
      <c r="G22" s="78">
        <v>0</v>
      </c>
      <c r="H22" s="97" t="s">
        <v>195</v>
      </c>
      <c r="I22" s="32"/>
      <c r="J22" s="83" t="s">
        <v>10</v>
      </c>
      <c r="K22" s="39" t="s">
        <v>122</v>
      </c>
      <c r="L22" s="84">
        <v>0.5</v>
      </c>
      <c r="M22" s="33"/>
      <c r="N22" s="216"/>
      <c r="O22" s="214"/>
      <c r="P22" s="40">
        <v>20</v>
      </c>
      <c r="Q22" s="84">
        <v>0.1</v>
      </c>
      <c r="R22" s="32"/>
      <c r="S22" s="32"/>
      <c r="T22" s="32"/>
      <c r="U22" s="32"/>
      <c r="V22" s="32"/>
      <c r="W22" s="32"/>
      <c r="X22" s="32"/>
      <c r="Y22" s="32"/>
    </row>
    <row r="23" spans="1:25" ht="21" customHeight="1" x14ac:dyDescent="0.3">
      <c r="A23" s="32"/>
      <c r="B23" s="32"/>
      <c r="C23" s="32"/>
      <c r="D23" s="210" t="s">
        <v>142</v>
      </c>
      <c r="E23" s="181"/>
      <c r="F23" s="181"/>
      <c r="G23" s="75">
        <v>1.25</v>
      </c>
      <c r="H23" s="32"/>
      <c r="I23" s="32"/>
      <c r="J23" s="83" t="s">
        <v>11</v>
      </c>
      <c r="K23" s="39" t="s">
        <v>123</v>
      </c>
      <c r="L23" s="84">
        <v>0.45</v>
      </c>
      <c r="M23" s="33"/>
      <c r="N23" s="215" t="s">
        <v>8</v>
      </c>
      <c r="O23" s="213" t="s">
        <v>132</v>
      </c>
      <c r="P23" s="40">
        <v>25</v>
      </c>
      <c r="Q23" s="84">
        <v>3.5000000000000003E-2</v>
      </c>
      <c r="R23" s="32"/>
      <c r="S23" s="32"/>
      <c r="T23" s="32"/>
      <c r="U23" s="32"/>
      <c r="V23" s="32"/>
      <c r="W23" s="32"/>
      <c r="X23" s="32"/>
      <c r="Y23" s="32"/>
    </row>
    <row r="24" spans="1:25" ht="33.75" customHeight="1" thickBot="1" x14ac:dyDescent="0.35">
      <c r="A24" s="32"/>
      <c r="B24" s="32"/>
      <c r="C24" s="32"/>
      <c r="D24" s="245" t="s">
        <v>112</v>
      </c>
      <c r="E24" s="246"/>
      <c r="F24" s="247"/>
      <c r="G24" s="79">
        <v>0</v>
      </c>
      <c r="H24" s="32"/>
      <c r="I24" s="32"/>
      <c r="J24" s="83" t="s">
        <v>14</v>
      </c>
      <c r="K24" s="39" t="s">
        <v>124</v>
      </c>
      <c r="L24" s="84">
        <v>0.15</v>
      </c>
      <c r="M24" s="33"/>
      <c r="N24" s="216"/>
      <c r="O24" s="214"/>
      <c r="P24" s="40">
        <v>30</v>
      </c>
      <c r="Q24" s="84">
        <v>0</v>
      </c>
      <c r="R24" s="32"/>
      <c r="S24" s="32"/>
      <c r="T24" s="32"/>
      <c r="U24" s="32"/>
      <c r="V24" s="32"/>
      <c r="W24" s="32"/>
      <c r="X24" s="32"/>
      <c r="Y24" s="32"/>
    </row>
    <row r="25" spans="1:25" ht="15.6" x14ac:dyDescent="0.3">
      <c r="A25" s="32"/>
      <c r="B25" s="32"/>
      <c r="C25" s="32"/>
      <c r="D25" s="32"/>
      <c r="E25" s="32"/>
      <c r="F25" s="32"/>
      <c r="G25" s="32"/>
      <c r="H25" s="32"/>
      <c r="I25" s="32"/>
      <c r="J25" s="83" t="s">
        <v>16</v>
      </c>
      <c r="K25" s="39" t="s">
        <v>125</v>
      </c>
      <c r="L25" s="84">
        <v>0.55000000000000004</v>
      </c>
      <c r="M25" s="33"/>
      <c r="N25" s="215" t="s">
        <v>10</v>
      </c>
      <c r="O25" s="213" t="s">
        <v>133</v>
      </c>
      <c r="P25" s="40">
        <v>15</v>
      </c>
      <c r="Q25" s="84">
        <v>0.28000000000000003</v>
      </c>
      <c r="R25" s="32"/>
      <c r="S25" s="32"/>
      <c r="T25" s="32"/>
      <c r="U25" s="32"/>
      <c r="V25" s="32"/>
      <c r="W25" s="32"/>
      <c r="X25" s="32"/>
      <c r="Y25" s="32"/>
    </row>
    <row r="26" spans="1:25" ht="16.2" thickBot="1" x14ac:dyDescent="0.35">
      <c r="A26" s="211"/>
      <c r="B26" s="211"/>
      <c r="C26" s="43"/>
      <c r="D26" s="44"/>
      <c r="E26" s="32"/>
      <c r="F26" s="32"/>
      <c r="G26" s="32"/>
      <c r="H26" s="32"/>
      <c r="I26" s="32"/>
      <c r="J26" s="83" t="s">
        <v>17</v>
      </c>
      <c r="K26" s="39" t="s">
        <v>84</v>
      </c>
      <c r="L26" s="84">
        <v>0.05</v>
      </c>
      <c r="M26" s="33"/>
      <c r="N26" s="258"/>
      <c r="O26" s="259"/>
      <c r="P26" s="93">
        <v>30</v>
      </c>
      <c r="Q26" s="87">
        <v>0</v>
      </c>
      <c r="R26" s="32"/>
      <c r="S26" s="32"/>
      <c r="T26" s="32"/>
      <c r="U26" s="32"/>
      <c r="V26" s="32"/>
      <c r="W26" s="32"/>
      <c r="X26" s="32"/>
      <c r="Y26" s="32"/>
    </row>
    <row r="27" spans="1:25" ht="16.2" thickBot="1" x14ac:dyDescent="0.35">
      <c r="A27" s="42"/>
      <c r="B27" s="45"/>
      <c r="C27" s="46"/>
      <c r="D27" s="169" t="s">
        <v>173</v>
      </c>
      <c r="E27" s="170"/>
      <c r="F27" s="171"/>
      <c r="G27" s="189">
        <f>(G35*G29*G31*G36/12/G33+G34)</f>
        <v>0</v>
      </c>
      <c r="H27" s="32"/>
      <c r="I27" s="32"/>
      <c r="J27" s="85" t="s">
        <v>18</v>
      </c>
      <c r="K27" s="86" t="s">
        <v>126</v>
      </c>
      <c r="L27" s="87">
        <v>0.12</v>
      </c>
      <c r="M27" s="33"/>
      <c r="N27" s="33"/>
      <c r="O27" s="33"/>
      <c r="P27" s="33"/>
      <c r="Q27" s="33"/>
      <c r="R27" s="32"/>
      <c r="S27" s="32"/>
      <c r="T27" s="32"/>
      <c r="U27" s="32"/>
      <c r="V27" s="32"/>
      <c r="W27" s="32"/>
      <c r="X27" s="32"/>
      <c r="Y27" s="32"/>
    </row>
    <row r="28" spans="1:25" ht="37.5" customHeight="1" thickBot="1" x14ac:dyDescent="0.35">
      <c r="A28" s="47"/>
      <c r="B28" s="47"/>
      <c r="C28" s="32"/>
      <c r="D28" s="172"/>
      <c r="E28" s="173"/>
      <c r="F28" s="174"/>
      <c r="G28" s="190"/>
      <c r="H28" s="32"/>
      <c r="I28" s="32"/>
      <c r="J28" s="32"/>
      <c r="K28" s="32"/>
      <c r="L28" s="32"/>
      <c r="M28" s="32"/>
      <c r="N28" s="48"/>
      <c r="O28" s="32"/>
      <c r="P28" s="32"/>
      <c r="Q28" s="32"/>
      <c r="R28" s="32"/>
      <c r="S28" s="32"/>
      <c r="T28" s="32"/>
      <c r="U28" s="32"/>
      <c r="V28" s="32"/>
      <c r="W28" s="32"/>
      <c r="X28" s="32"/>
      <c r="Y28" s="32"/>
    </row>
    <row r="29" spans="1:25" ht="16.2" thickBot="1" x14ac:dyDescent="0.35">
      <c r="A29" s="47"/>
      <c r="B29" s="47"/>
      <c r="C29" s="32"/>
      <c r="D29" s="191" t="s">
        <v>116</v>
      </c>
      <c r="E29" s="191"/>
      <c r="F29" s="191"/>
      <c r="G29" s="192">
        <v>8</v>
      </c>
      <c r="H29" s="32"/>
      <c r="I29" s="32"/>
      <c r="J29" s="49"/>
      <c r="K29" s="32"/>
      <c r="L29" s="98" t="s">
        <v>194</v>
      </c>
      <c r="M29" s="32"/>
      <c r="N29" s="32"/>
      <c r="O29" s="32"/>
      <c r="P29" s="32"/>
      <c r="Q29" s="32"/>
      <c r="R29" s="32"/>
      <c r="S29" s="32"/>
      <c r="T29" s="32"/>
      <c r="U29" s="32"/>
      <c r="V29" s="32"/>
      <c r="W29" s="32"/>
      <c r="X29" s="32"/>
      <c r="Y29" s="32"/>
    </row>
    <row r="30" spans="1:25" ht="15.6" x14ac:dyDescent="0.3">
      <c r="A30" s="201"/>
      <c r="B30" s="201"/>
      <c r="C30" s="202"/>
      <c r="D30" s="191"/>
      <c r="E30" s="191"/>
      <c r="F30" s="191"/>
      <c r="G30" s="185"/>
      <c r="H30" s="32"/>
      <c r="I30" s="32"/>
      <c r="J30" s="248" t="s">
        <v>136</v>
      </c>
      <c r="K30" s="249"/>
      <c r="L30" s="254">
        <f>(L35*L32*L33/12+L34)</f>
        <v>0</v>
      </c>
      <c r="M30" s="32"/>
      <c r="N30" s="32"/>
      <c r="O30" s="32"/>
      <c r="P30" s="32"/>
      <c r="Q30" s="32"/>
      <c r="R30" s="32"/>
      <c r="S30" s="32"/>
      <c r="T30" s="32"/>
      <c r="U30" s="32"/>
      <c r="V30" s="32"/>
      <c r="W30" s="32"/>
      <c r="X30" s="32"/>
      <c r="Y30" s="32"/>
    </row>
    <row r="31" spans="1:25" ht="15.6" x14ac:dyDescent="0.3">
      <c r="A31" s="201"/>
      <c r="B31" s="201"/>
      <c r="C31" s="202"/>
      <c r="D31" s="191" t="s">
        <v>117</v>
      </c>
      <c r="E31" s="191"/>
      <c r="F31" s="191"/>
      <c r="G31" s="193">
        <v>0.375</v>
      </c>
      <c r="H31" s="32"/>
      <c r="I31" s="32"/>
      <c r="J31" s="250"/>
      <c r="K31" s="251"/>
      <c r="L31" s="255"/>
      <c r="M31" s="32"/>
      <c r="N31" s="32"/>
      <c r="O31" s="32"/>
      <c r="P31" s="32"/>
      <c r="Q31" s="32"/>
      <c r="R31" s="32"/>
      <c r="S31" s="32"/>
      <c r="T31" s="32"/>
      <c r="U31" s="32"/>
      <c r="V31" s="32"/>
      <c r="W31" s="32"/>
      <c r="X31" s="32"/>
      <c r="Y31" s="32"/>
    </row>
    <row r="32" spans="1:25" ht="15.6" x14ac:dyDescent="0.3">
      <c r="A32" s="47"/>
      <c r="B32" s="47"/>
      <c r="C32" s="32"/>
      <c r="D32" s="191"/>
      <c r="E32" s="191"/>
      <c r="F32" s="191"/>
      <c r="G32" s="194"/>
      <c r="H32" s="32"/>
      <c r="I32" s="32"/>
      <c r="J32" s="256" t="s">
        <v>140</v>
      </c>
      <c r="K32" s="257"/>
      <c r="L32" s="95">
        <v>0</v>
      </c>
      <c r="M32" s="32"/>
      <c r="N32" s="32"/>
      <c r="O32" s="32"/>
      <c r="P32" s="32"/>
      <c r="Q32" s="32"/>
      <c r="R32" s="32"/>
      <c r="S32" s="32"/>
      <c r="T32" s="32"/>
      <c r="U32" s="32"/>
      <c r="V32" s="32"/>
      <c r="W32" s="32"/>
      <c r="X32" s="32"/>
      <c r="Y32" s="32"/>
    </row>
    <row r="33" spans="1:25" ht="15.6" x14ac:dyDescent="0.3">
      <c r="A33" s="201"/>
      <c r="B33" s="201"/>
      <c r="C33" s="202"/>
      <c r="D33" s="181" t="s">
        <v>135</v>
      </c>
      <c r="E33" s="181"/>
      <c r="F33" s="181"/>
      <c r="G33" s="35">
        <v>1.0249999999999999</v>
      </c>
      <c r="H33" s="32"/>
      <c r="I33" s="32"/>
      <c r="J33" s="256" t="s">
        <v>137</v>
      </c>
      <c r="K33" s="257"/>
      <c r="L33" s="95">
        <v>1E-4</v>
      </c>
      <c r="M33" s="32"/>
      <c r="N33" s="32"/>
      <c r="O33" s="32"/>
      <c r="P33" s="32"/>
      <c r="Q33" s="32"/>
      <c r="R33" s="32"/>
      <c r="S33" s="32"/>
      <c r="T33" s="32"/>
      <c r="U33" s="32"/>
      <c r="V33" s="32"/>
      <c r="W33" s="32"/>
      <c r="X33" s="32"/>
      <c r="Y33" s="32"/>
    </row>
    <row r="34" spans="1:25" ht="58.5" customHeight="1" x14ac:dyDescent="0.3">
      <c r="A34" s="201"/>
      <c r="B34" s="201"/>
      <c r="C34" s="202"/>
      <c r="D34" s="180" t="s">
        <v>141</v>
      </c>
      <c r="E34" s="180"/>
      <c r="F34" s="180"/>
      <c r="G34" s="100">
        <v>0</v>
      </c>
      <c r="H34" s="97" t="s">
        <v>196</v>
      </c>
      <c r="I34" s="32"/>
      <c r="J34" s="94" t="s">
        <v>138</v>
      </c>
      <c r="K34" s="50"/>
      <c r="L34" s="95">
        <v>0</v>
      </c>
      <c r="M34" s="32"/>
      <c r="N34" s="32"/>
      <c r="O34" s="32"/>
      <c r="P34" s="32"/>
      <c r="Q34" s="32"/>
      <c r="R34" s="32"/>
      <c r="S34" s="32"/>
      <c r="T34" s="32"/>
      <c r="U34" s="32"/>
      <c r="V34" s="32"/>
      <c r="W34" s="32"/>
      <c r="X34" s="32"/>
      <c r="Y34" s="32"/>
    </row>
    <row r="35" spans="1:25" ht="16.2" thickBot="1" x14ac:dyDescent="0.35">
      <c r="A35" s="47"/>
      <c r="B35" s="47"/>
      <c r="C35" s="32"/>
      <c r="D35" s="181" t="s">
        <v>142</v>
      </c>
      <c r="E35" s="181"/>
      <c r="F35" s="181"/>
      <c r="G35" s="41">
        <v>1.25</v>
      </c>
      <c r="H35" s="32"/>
      <c r="I35" s="32"/>
      <c r="J35" s="243" t="s">
        <v>139</v>
      </c>
      <c r="K35" s="244"/>
      <c r="L35" s="96">
        <v>8</v>
      </c>
      <c r="M35" s="32"/>
      <c r="N35" s="32"/>
      <c r="O35" s="32"/>
      <c r="P35" s="32"/>
      <c r="Q35" s="32"/>
      <c r="R35" s="32"/>
      <c r="S35" s="32"/>
      <c r="T35" s="32"/>
      <c r="U35" s="32"/>
      <c r="V35" s="32"/>
      <c r="W35" s="32"/>
      <c r="X35" s="32"/>
      <c r="Y35" s="32"/>
    </row>
    <row r="36" spans="1:25" ht="15.6" x14ac:dyDescent="0.3">
      <c r="A36" s="47"/>
      <c r="B36" s="47"/>
      <c r="C36" s="32"/>
      <c r="D36" s="177" t="s">
        <v>112</v>
      </c>
      <c r="E36" s="178"/>
      <c r="F36" s="179"/>
      <c r="G36" s="99">
        <v>0</v>
      </c>
      <c r="H36" s="32"/>
      <c r="I36" s="32"/>
      <c r="J36" s="32"/>
      <c r="K36" s="32"/>
      <c r="L36" s="32"/>
      <c r="M36" s="32"/>
      <c r="N36" s="32"/>
      <c r="O36" s="32"/>
      <c r="P36" s="32"/>
      <c r="Q36" s="32"/>
      <c r="R36" s="32"/>
      <c r="S36" s="32"/>
      <c r="T36" s="32"/>
      <c r="U36" s="32"/>
      <c r="V36" s="32"/>
      <c r="W36" s="32"/>
      <c r="X36" s="32"/>
      <c r="Y36" s="32"/>
    </row>
    <row r="37" spans="1:25" ht="15.6" x14ac:dyDescent="0.3">
      <c r="A37" s="47"/>
      <c r="B37" s="47"/>
      <c r="C37" s="32"/>
      <c r="D37" s="32"/>
      <c r="E37" s="32"/>
      <c r="F37" s="32"/>
      <c r="G37" s="32"/>
      <c r="H37" s="32"/>
      <c r="I37" s="32"/>
      <c r="J37" s="32"/>
      <c r="K37" s="32"/>
      <c r="L37" s="32"/>
      <c r="M37" s="32"/>
      <c r="N37" s="32"/>
      <c r="O37" s="32"/>
      <c r="P37" s="32"/>
      <c r="Q37" s="32"/>
      <c r="R37" s="32"/>
      <c r="S37" s="32"/>
      <c r="T37" s="32"/>
      <c r="U37" s="32"/>
      <c r="V37" s="32"/>
      <c r="W37" s="32"/>
      <c r="X37" s="32"/>
      <c r="Y37" s="32"/>
    </row>
    <row r="38" spans="1:25" ht="15.6" x14ac:dyDescent="0.3">
      <c r="A38" s="47"/>
      <c r="B38" s="47"/>
      <c r="C38" s="32"/>
      <c r="D38" s="182" t="s">
        <v>171</v>
      </c>
      <c r="E38" s="182"/>
      <c r="F38" s="182"/>
      <c r="G38" s="182"/>
      <c r="H38" s="32"/>
      <c r="I38" s="32"/>
      <c r="J38" s="32"/>
      <c r="K38" s="32"/>
      <c r="L38" s="32"/>
      <c r="M38" s="32"/>
      <c r="N38" s="32"/>
      <c r="O38" s="32"/>
      <c r="P38" s="32"/>
      <c r="Q38" s="32"/>
      <c r="R38" s="32"/>
      <c r="S38" s="32"/>
      <c r="T38" s="32"/>
      <c r="U38" s="32"/>
      <c r="V38" s="32"/>
      <c r="W38" s="32"/>
      <c r="X38" s="32"/>
      <c r="Y38" s="32"/>
    </row>
    <row r="39" spans="1:25" ht="15.6" x14ac:dyDescent="0.3">
      <c r="A39" s="47"/>
      <c r="B39" s="47"/>
      <c r="C39" s="32"/>
      <c r="D39" s="32"/>
      <c r="E39" s="32"/>
      <c r="F39" s="32"/>
      <c r="G39" s="32"/>
      <c r="H39" s="32"/>
      <c r="I39" s="32"/>
      <c r="J39" s="32"/>
      <c r="K39" s="32"/>
      <c r="L39" s="32"/>
      <c r="M39" s="32"/>
      <c r="N39" s="32"/>
      <c r="O39" s="32"/>
      <c r="P39" s="32"/>
      <c r="Q39" s="32"/>
      <c r="R39" s="32"/>
      <c r="S39" s="32"/>
      <c r="T39" s="32"/>
      <c r="U39" s="32"/>
      <c r="V39" s="32"/>
      <c r="W39" s="32"/>
      <c r="X39" s="32"/>
      <c r="Y39" s="32"/>
    </row>
    <row r="40" spans="1:25" ht="15.6" x14ac:dyDescent="0.3">
      <c r="A40" s="47"/>
      <c r="B40" s="47"/>
      <c r="C40" s="32"/>
      <c r="D40" s="32"/>
      <c r="E40" s="32"/>
      <c r="F40" s="32"/>
      <c r="G40" s="32"/>
      <c r="H40" s="32"/>
      <c r="I40" s="32"/>
      <c r="J40" s="32"/>
      <c r="K40" s="32"/>
      <c r="L40" s="32"/>
      <c r="M40" s="32"/>
      <c r="N40" s="32"/>
      <c r="O40" s="32"/>
      <c r="P40" s="32"/>
      <c r="Q40" s="32"/>
      <c r="R40" s="32"/>
      <c r="S40" s="32"/>
      <c r="T40" s="32"/>
      <c r="U40" s="32"/>
      <c r="V40" s="32"/>
      <c r="W40" s="32"/>
      <c r="X40" s="32"/>
      <c r="Y40" s="32"/>
    </row>
    <row r="41" spans="1:25" ht="15.6" x14ac:dyDescent="0.3">
      <c r="A41" s="47"/>
      <c r="B41" s="47"/>
      <c r="C41" s="32"/>
      <c r="D41" s="32"/>
      <c r="E41" s="32"/>
      <c r="F41" s="32"/>
      <c r="G41" s="32"/>
      <c r="H41" s="32"/>
      <c r="I41" s="32"/>
      <c r="J41" s="32"/>
      <c r="K41" s="32"/>
      <c r="L41" s="32"/>
      <c r="M41" s="32"/>
      <c r="N41" s="32"/>
      <c r="O41" s="32"/>
      <c r="P41" s="32"/>
      <c r="Q41" s="32"/>
      <c r="R41" s="32"/>
      <c r="S41" s="32"/>
      <c r="T41" s="32"/>
      <c r="U41" s="32"/>
      <c r="V41" s="32"/>
      <c r="W41" s="32"/>
      <c r="X41" s="32"/>
      <c r="Y41" s="32"/>
    </row>
    <row r="42" spans="1:25" ht="15.6" x14ac:dyDescent="0.3">
      <c r="A42" s="47"/>
      <c r="B42" s="47"/>
      <c r="C42" s="32"/>
      <c r="D42" s="32"/>
      <c r="E42" s="32"/>
      <c r="F42" s="32"/>
      <c r="G42" s="32"/>
      <c r="H42" s="32"/>
      <c r="I42" s="32"/>
      <c r="J42" s="32"/>
      <c r="K42" s="32"/>
      <c r="L42" s="32"/>
      <c r="M42" s="32"/>
      <c r="N42" s="32"/>
      <c r="O42" s="32"/>
      <c r="P42" s="32"/>
      <c r="Q42" s="32"/>
      <c r="R42" s="32"/>
      <c r="S42" s="32"/>
      <c r="T42" s="32"/>
      <c r="U42" s="32"/>
      <c r="V42" s="32"/>
      <c r="W42" s="32"/>
      <c r="X42" s="32"/>
      <c r="Y42" s="32"/>
    </row>
    <row r="43" spans="1:25" ht="15.6" x14ac:dyDescent="0.3">
      <c r="A43" s="47"/>
      <c r="B43" s="47"/>
      <c r="C43" s="32"/>
      <c r="D43" s="32"/>
      <c r="E43" s="32"/>
      <c r="F43" s="32"/>
      <c r="G43" s="32"/>
      <c r="H43" s="32"/>
      <c r="I43" s="32"/>
      <c r="J43" s="32"/>
      <c r="K43" s="32"/>
      <c r="L43" s="32"/>
      <c r="M43" s="32"/>
      <c r="N43" s="32"/>
      <c r="O43" s="32"/>
      <c r="P43" s="32"/>
      <c r="Q43" s="32"/>
      <c r="R43" s="32"/>
      <c r="S43" s="32"/>
      <c r="T43" s="32"/>
      <c r="U43" s="32"/>
      <c r="V43" s="32"/>
      <c r="W43" s="32"/>
      <c r="X43" s="32"/>
      <c r="Y43" s="32"/>
    </row>
    <row r="44" spans="1:25" ht="15.6" x14ac:dyDescent="0.3">
      <c r="A44" s="47"/>
      <c r="B44" s="47"/>
      <c r="C44" s="32"/>
      <c r="D44" s="32"/>
      <c r="E44" s="32"/>
      <c r="F44" s="32"/>
      <c r="G44" s="32"/>
      <c r="H44" s="32"/>
      <c r="I44" s="32"/>
      <c r="J44" s="32"/>
      <c r="K44" s="32"/>
      <c r="L44" s="32"/>
      <c r="M44" s="32"/>
      <c r="N44" s="32"/>
      <c r="O44" s="32"/>
      <c r="P44" s="32"/>
      <c r="Q44" s="32"/>
      <c r="R44" s="32"/>
      <c r="S44" s="32"/>
      <c r="T44" s="32"/>
      <c r="U44" s="32"/>
      <c r="V44" s="32"/>
      <c r="W44" s="32"/>
      <c r="X44" s="32"/>
      <c r="Y44" s="32"/>
    </row>
    <row r="45" spans="1:25" ht="15.6" x14ac:dyDescent="0.3">
      <c r="A45" s="47"/>
      <c r="B45" s="47"/>
      <c r="C45" s="32"/>
      <c r="D45" s="32"/>
      <c r="E45" s="32"/>
      <c r="F45" s="32"/>
      <c r="G45" s="32"/>
      <c r="H45" s="32"/>
      <c r="I45" s="32"/>
      <c r="J45" s="32"/>
      <c r="K45" s="32"/>
      <c r="L45" s="32"/>
      <c r="M45" s="32"/>
      <c r="N45" s="32"/>
      <c r="O45" s="32"/>
      <c r="P45" s="32"/>
      <c r="Q45" s="32"/>
      <c r="R45" s="32"/>
      <c r="S45" s="32"/>
      <c r="T45" s="32"/>
      <c r="U45" s="32"/>
      <c r="V45" s="32"/>
      <c r="W45" s="32"/>
      <c r="X45" s="32"/>
      <c r="Y45" s="32"/>
    </row>
    <row r="46" spans="1:25" ht="15.6" x14ac:dyDescent="0.3">
      <c r="A46" s="47"/>
      <c r="B46" s="47"/>
      <c r="C46" s="32"/>
      <c r="D46" s="32"/>
      <c r="E46" s="32"/>
      <c r="F46" s="32"/>
      <c r="G46" s="32"/>
      <c r="H46" s="32"/>
      <c r="I46" s="32"/>
      <c r="J46" s="32"/>
      <c r="K46" s="32"/>
      <c r="L46" s="32"/>
      <c r="M46" s="32"/>
      <c r="N46" s="32"/>
      <c r="O46" s="32"/>
      <c r="P46" s="32"/>
      <c r="Q46" s="32"/>
      <c r="R46" s="32"/>
      <c r="S46" s="32"/>
      <c r="T46" s="32"/>
      <c r="U46" s="32"/>
      <c r="V46" s="32"/>
      <c r="W46" s="32"/>
      <c r="X46" s="32"/>
      <c r="Y46" s="32"/>
    </row>
    <row r="47" spans="1:25" ht="15.6" x14ac:dyDescent="0.3">
      <c r="A47" s="47"/>
      <c r="B47" s="47"/>
      <c r="C47" s="32"/>
      <c r="D47" s="32"/>
      <c r="E47" s="32"/>
      <c r="F47" s="32"/>
      <c r="G47" s="32"/>
      <c r="H47" s="32"/>
      <c r="I47" s="32"/>
      <c r="J47" s="32"/>
      <c r="K47" s="32"/>
      <c r="L47" s="32"/>
      <c r="M47" s="32"/>
      <c r="N47" s="32"/>
      <c r="O47" s="32"/>
      <c r="P47" s="32"/>
      <c r="Q47" s="32"/>
      <c r="R47" s="32"/>
      <c r="S47" s="32"/>
      <c r="T47" s="32"/>
      <c r="U47" s="32"/>
      <c r="V47" s="32"/>
      <c r="W47" s="32"/>
      <c r="X47" s="32"/>
      <c r="Y47" s="32"/>
    </row>
    <row r="48" spans="1:25" ht="15.6" x14ac:dyDescent="0.3">
      <c r="A48" s="47"/>
      <c r="B48" s="47"/>
      <c r="C48" s="32"/>
      <c r="D48" s="32"/>
      <c r="E48" s="32"/>
      <c r="F48" s="32"/>
      <c r="G48" s="32"/>
      <c r="H48" s="32"/>
      <c r="I48" s="32"/>
      <c r="J48" s="32"/>
      <c r="K48" s="32"/>
      <c r="L48" s="32"/>
      <c r="M48" s="32"/>
      <c r="N48" s="32"/>
      <c r="O48" s="32"/>
      <c r="P48" s="32"/>
      <c r="Q48" s="32"/>
      <c r="R48" s="32"/>
      <c r="S48" s="32"/>
      <c r="T48" s="32"/>
      <c r="U48" s="32"/>
      <c r="V48" s="32"/>
      <c r="W48" s="32"/>
      <c r="X48" s="32"/>
      <c r="Y48" s="32"/>
    </row>
    <row r="49" spans="1:25" ht="15.6" x14ac:dyDescent="0.3">
      <c r="A49" s="47"/>
      <c r="B49" s="47"/>
      <c r="C49" s="32"/>
      <c r="D49" s="32"/>
      <c r="E49" s="32"/>
      <c r="F49" s="32"/>
      <c r="G49" s="32"/>
      <c r="H49" s="32"/>
      <c r="I49" s="32"/>
      <c r="J49" s="32"/>
      <c r="K49" s="32"/>
      <c r="L49" s="32"/>
      <c r="M49" s="32"/>
      <c r="N49" s="32"/>
      <c r="O49" s="32"/>
      <c r="P49" s="32"/>
      <c r="Q49" s="32"/>
      <c r="R49" s="32"/>
      <c r="S49" s="32"/>
      <c r="T49" s="32"/>
      <c r="U49" s="32"/>
      <c r="V49" s="32"/>
      <c r="W49" s="32"/>
      <c r="X49" s="32"/>
      <c r="Y49" s="32"/>
    </row>
    <row r="50" spans="1:25" x14ac:dyDescent="0.3">
      <c r="A50" s="18"/>
      <c r="B50" s="18"/>
    </row>
    <row r="51" spans="1:25" x14ac:dyDescent="0.3">
      <c r="A51" s="18"/>
      <c r="B51" s="18"/>
    </row>
    <row r="52" spans="1:25" x14ac:dyDescent="0.3">
      <c r="A52" s="18"/>
      <c r="B52" s="18"/>
    </row>
    <row r="53" spans="1:25" x14ac:dyDescent="0.3">
      <c r="A53" s="18"/>
      <c r="B53" s="18"/>
    </row>
    <row r="54" spans="1:25" x14ac:dyDescent="0.3">
      <c r="A54" s="18"/>
      <c r="B54" s="18"/>
    </row>
    <row r="55" spans="1:25" x14ac:dyDescent="0.3">
      <c r="A55" s="18"/>
      <c r="B55" s="18"/>
    </row>
  </sheetData>
  <mergeCells count="79">
    <mergeCell ref="L30:L31"/>
    <mergeCell ref="J32:K32"/>
    <mergeCell ref="J33:K33"/>
    <mergeCell ref="N25:N26"/>
    <mergeCell ref="O25:O26"/>
    <mergeCell ref="J35:K35"/>
    <mergeCell ref="D24:F24"/>
    <mergeCell ref="O5:Q6"/>
    <mergeCell ref="O8:Q8"/>
    <mergeCell ref="O10:Q10"/>
    <mergeCell ref="J30:K31"/>
    <mergeCell ref="G19:G20"/>
    <mergeCell ref="D22:F22"/>
    <mergeCell ref="D23:F23"/>
    <mergeCell ref="G15:G16"/>
    <mergeCell ref="J16:L16"/>
    <mergeCell ref="D8:F9"/>
    <mergeCell ref="D10:F10"/>
    <mergeCell ref="D5:F6"/>
    <mergeCell ref="D11:F12"/>
    <mergeCell ref="D13:F13"/>
    <mergeCell ref="P18:P20"/>
    <mergeCell ref="G11:G12"/>
    <mergeCell ref="R5:R6"/>
    <mergeCell ref="O9:Q9"/>
    <mergeCell ref="O11:Q14"/>
    <mergeCell ref="R11:R14"/>
    <mergeCell ref="N16:Q16"/>
    <mergeCell ref="Q18:Q20"/>
    <mergeCell ref="G17:G18"/>
    <mergeCell ref="G5:G6"/>
    <mergeCell ref="G8:G9"/>
    <mergeCell ref="O21:O22"/>
    <mergeCell ref="N23:N24"/>
    <mergeCell ref="O23:O24"/>
    <mergeCell ref="K17:K19"/>
    <mergeCell ref="L17:L19"/>
    <mergeCell ref="N21:N22"/>
    <mergeCell ref="O18:O20"/>
    <mergeCell ref="C2:F3"/>
    <mergeCell ref="A30:A31"/>
    <mergeCell ref="B30:B31"/>
    <mergeCell ref="C30:C31"/>
    <mergeCell ref="C33:C34"/>
    <mergeCell ref="D15:F16"/>
    <mergeCell ref="D17:F18"/>
    <mergeCell ref="D19:F20"/>
    <mergeCell ref="D21:F21"/>
    <mergeCell ref="A26:B26"/>
    <mergeCell ref="D27:F28"/>
    <mergeCell ref="D33:F33"/>
    <mergeCell ref="D34:F34"/>
    <mergeCell ref="D14:F14"/>
    <mergeCell ref="A33:A34"/>
    <mergeCell ref="B33:B34"/>
    <mergeCell ref="D35:F35"/>
    <mergeCell ref="D36:F36"/>
    <mergeCell ref="D38:G38"/>
    <mergeCell ref="J5:L6"/>
    <mergeCell ref="M5:M6"/>
    <mergeCell ref="J8:L9"/>
    <mergeCell ref="M8:M9"/>
    <mergeCell ref="J10:L10"/>
    <mergeCell ref="J11:L12"/>
    <mergeCell ref="M11:M12"/>
    <mergeCell ref="J13:M13"/>
    <mergeCell ref="G27:G28"/>
    <mergeCell ref="D29:F30"/>
    <mergeCell ref="G29:G30"/>
    <mergeCell ref="D31:F32"/>
    <mergeCell ref="G31:G32"/>
    <mergeCell ref="T11:V14"/>
    <mergeCell ref="W11:W14"/>
    <mergeCell ref="T15:W15"/>
    <mergeCell ref="T5:V6"/>
    <mergeCell ref="W5:W6"/>
    <mergeCell ref="T8:V8"/>
    <mergeCell ref="T9:V9"/>
    <mergeCell ref="T10:V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AD52"/>
  <sheetViews>
    <sheetView tabSelected="1" zoomScale="80" zoomScaleNormal="80" workbookViewId="0">
      <selection activeCell="D11" sqref="D11:D13"/>
    </sheetView>
  </sheetViews>
  <sheetFormatPr defaultRowHeight="14.4" x14ac:dyDescent="0.3"/>
  <cols>
    <col min="2" max="2" width="7.109375" customWidth="1"/>
    <col min="3" max="3" width="15.6640625" customWidth="1"/>
    <col min="4" max="4" width="15.88671875" customWidth="1"/>
    <col min="5" max="5" width="12.109375" customWidth="1"/>
    <col min="6" max="6" width="12.88671875" customWidth="1"/>
    <col min="7" max="7" width="12.109375" customWidth="1"/>
    <col min="8" max="8" width="11" customWidth="1"/>
    <col min="11" max="11" width="12.5546875" customWidth="1"/>
    <col min="12" max="12" width="12.109375" customWidth="1"/>
    <col min="13" max="13" width="15.5546875" customWidth="1"/>
    <col min="15" max="15" width="14.33203125" customWidth="1"/>
    <col min="30" max="30" width="3" customWidth="1"/>
  </cols>
  <sheetData>
    <row r="1" spans="3:30" ht="44.25" customHeight="1" thickBot="1" x14ac:dyDescent="0.4">
      <c r="C1" s="272" t="s">
        <v>170</v>
      </c>
      <c r="D1" s="273"/>
      <c r="E1" s="273"/>
      <c r="F1" s="273"/>
      <c r="G1" s="273"/>
      <c r="H1" s="273"/>
      <c r="I1" s="273"/>
      <c r="J1" s="274"/>
      <c r="K1" s="28"/>
      <c r="L1" s="28"/>
      <c r="M1" s="28"/>
      <c r="N1" s="28"/>
      <c r="O1" s="28"/>
      <c r="P1" s="28"/>
    </row>
    <row r="2" spans="3:30" ht="18.600000000000001" thickBot="1" x14ac:dyDescent="0.4">
      <c r="C2" s="101"/>
      <c r="D2" s="101"/>
      <c r="E2" s="101"/>
      <c r="F2" s="101"/>
      <c r="G2" s="101"/>
      <c r="H2" s="101"/>
      <c r="I2" s="101"/>
      <c r="J2" s="101"/>
      <c r="K2" s="28"/>
      <c r="L2" s="28"/>
      <c r="M2" s="28"/>
      <c r="N2" s="28"/>
      <c r="O2" s="28"/>
      <c r="P2" s="28"/>
    </row>
    <row r="3" spans="3:30" ht="40.200000000000003" customHeight="1" x14ac:dyDescent="0.35">
      <c r="C3" s="263" t="s">
        <v>155</v>
      </c>
      <c r="D3" s="261" t="s">
        <v>154</v>
      </c>
      <c r="E3" s="261" t="s">
        <v>156</v>
      </c>
      <c r="F3" s="261" t="s">
        <v>158</v>
      </c>
      <c r="G3" s="265" t="s">
        <v>159</v>
      </c>
      <c r="H3" s="265" t="s">
        <v>157</v>
      </c>
      <c r="I3" s="102"/>
      <c r="J3" s="103"/>
      <c r="K3" s="28"/>
      <c r="L3" s="28"/>
      <c r="M3" s="28"/>
      <c r="N3" s="28"/>
      <c r="O3" s="28"/>
      <c r="P3" s="28"/>
      <c r="S3" s="284" t="s">
        <v>197</v>
      </c>
      <c r="T3" s="285"/>
      <c r="U3" s="285"/>
      <c r="V3" s="285"/>
      <c r="W3" s="285"/>
      <c r="X3" s="285"/>
      <c r="Y3" s="285"/>
      <c r="Z3" s="285"/>
      <c r="AA3" s="285"/>
      <c r="AB3" s="285"/>
      <c r="AC3" s="285"/>
      <c r="AD3" s="286"/>
    </row>
    <row r="4" spans="3:30" ht="18" x14ac:dyDescent="0.35">
      <c r="C4" s="264"/>
      <c r="D4" s="262"/>
      <c r="E4" s="262"/>
      <c r="F4" s="262"/>
      <c r="G4" s="266"/>
      <c r="H4" s="266"/>
      <c r="I4" s="101"/>
      <c r="J4" s="104"/>
      <c r="K4" s="28"/>
      <c r="L4" s="28"/>
      <c r="M4" s="28"/>
      <c r="N4" s="28"/>
      <c r="O4" s="28"/>
      <c r="P4" s="28"/>
      <c r="S4" s="287"/>
      <c r="T4" s="288"/>
      <c r="U4" s="288"/>
      <c r="V4" s="288"/>
      <c r="W4" s="288"/>
      <c r="X4" s="288"/>
      <c r="Y4" s="288"/>
      <c r="Z4" s="288"/>
      <c r="AA4" s="288"/>
      <c r="AB4" s="288"/>
      <c r="AC4" s="288"/>
      <c r="AD4" s="289"/>
    </row>
    <row r="5" spans="3:30" ht="18.600000000000001" thickBot="1" x14ac:dyDescent="0.4">
      <c r="C5" s="264"/>
      <c r="D5" s="262"/>
      <c r="E5" s="262"/>
      <c r="F5" s="262"/>
      <c r="G5" s="266"/>
      <c r="H5" s="266"/>
      <c r="I5" s="101"/>
      <c r="J5" s="104"/>
      <c r="K5" s="28"/>
      <c r="L5" s="28"/>
      <c r="M5" s="28"/>
      <c r="N5" s="28"/>
      <c r="O5" s="28"/>
      <c r="P5" s="28"/>
      <c r="S5" s="287"/>
      <c r="T5" s="288"/>
      <c r="U5" s="288"/>
      <c r="V5" s="288"/>
      <c r="W5" s="288"/>
      <c r="X5" s="288"/>
      <c r="Y5" s="288"/>
      <c r="Z5" s="288"/>
      <c r="AA5" s="288"/>
      <c r="AB5" s="288"/>
      <c r="AC5" s="288"/>
      <c r="AD5" s="289"/>
    </row>
    <row r="6" spans="3:30" ht="15.75" customHeight="1" x14ac:dyDescent="0.35">
      <c r="C6" s="267" t="s">
        <v>147</v>
      </c>
      <c r="D6" s="268">
        <v>0</v>
      </c>
      <c r="E6" s="29">
        <f>87*D6/1000</f>
        <v>0</v>
      </c>
      <c r="F6" s="29" t="s">
        <v>148</v>
      </c>
      <c r="G6" s="29">
        <v>85.37</v>
      </c>
      <c r="H6" s="51">
        <f>(E6*G6)</f>
        <v>0</v>
      </c>
      <c r="I6" s="28"/>
      <c r="J6" s="52"/>
      <c r="K6" s="53"/>
      <c r="L6" s="54"/>
      <c r="M6" s="54"/>
      <c r="N6" s="54"/>
      <c r="O6" s="55"/>
      <c r="P6" s="28"/>
      <c r="S6" s="287"/>
      <c r="T6" s="288"/>
      <c r="U6" s="288"/>
      <c r="V6" s="288"/>
      <c r="W6" s="288"/>
      <c r="X6" s="288"/>
      <c r="Y6" s="288"/>
      <c r="Z6" s="288"/>
      <c r="AA6" s="288"/>
      <c r="AB6" s="288"/>
      <c r="AC6" s="288"/>
      <c r="AD6" s="289"/>
    </row>
    <row r="7" spans="3:30" ht="18" x14ac:dyDescent="0.35">
      <c r="C7" s="267"/>
      <c r="D7" s="268"/>
      <c r="E7" s="29">
        <f>D6*28.5/1000</f>
        <v>0</v>
      </c>
      <c r="F7" s="29" t="s">
        <v>149</v>
      </c>
      <c r="G7" s="29">
        <v>70</v>
      </c>
      <c r="H7" s="51">
        <f>(E7*G7)</f>
        <v>0</v>
      </c>
      <c r="I7" s="28"/>
      <c r="J7" s="28"/>
      <c r="K7" s="107" t="s">
        <v>164</v>
      </c>
      <c r="L7" s="107"/>
      <c r="M7" s="107" t="s">
        <v>166</v>
      </c>
      <c r="N7" s="294"/>
      <c r="O7" s="295"/>
      <c r="P7" s="28"/>
      <c r="S7" s="287"/>
      <c r="T7" s="288"/>
      <c r="U7" s="288"/>
      <c r="V7" s="288"/>
      <c r="W7" s="288"/>
      <c r="X7" s="288"/>
      <c r="Y7" s="288"/>
      <c r="Z7" s="288"/>
      <c r="AA7" s="288"/>
      <c r="AB7" s="288"/>
      <c r="AC7" s="288"/>
      <c r="AD7" s="289"/>
    </row>
    <row r="8" spans="3:30" ht="18" x14ac:dyDescent="0.35">
      <c r="C8" s="267"/>
      <c r="D8" s="268"/>
      <c r="E8" s="298"/>
      <c r="F8" s="299"/>
      <c r="G8" s="299"/>
      <c r="H8" s="28"/>
      <c r="I8" s="28"/>
      <c r="J8" s="28"/>
      <c r="K8" s="296" t="s">
        <v>167</v>
      </c>
      <c r="L8" s="296"/>
      <c r="M8" s="108">
        <f>(E6+E11+E16+E18+E23+E28+E33+E38+E43)</f>
        <v>2.94</v>
      </c>
      <c r="N8" s="28"/>
      <c r="O8" s="52"/>
      <c r="P8" s="28"/>
      <c r="S8" s="287"/>
      <c r="T8" s="288"/>
      <c r="U8" s="288"/>
      <c r="V8" s="288"/>
      <c r="W8" s="288"/>
      <c r="X8" s="288"/>
      <c r="Y8" s="288"/>
      <c r="Z8" s="288"/>
      <c r="AA8" s="288"/>
      <c r="AB8" s="288"/>
      <c r="AC8" s="288"/>
      <c r="AD8" s="289"/>
    </row>
    <row r="9" spans="3:30" ht="18" x14ac:dyDescent="0.35">
      <c r="C9" s="267"/>
      <c r="D9" s="268"/>
      <c r="E9" s="105">
        <f>(E6+E7)</f>
        <v>0</v>
      </c>
      <c r="F9" s="297" t="s">
        <v>146</v>
      </c>
      <c r="G9" s="297"/>
      <c r="H9" s="106">
        <f>(H6+H7)</f>
        <v>0</v>
      </c>
      <c r="I9" s="28"/>
      <c r="J9" s="28"/>
      <c r="K9" s="296" t="s">
        <v>168</v>
      </c>
      <c r="L9" s="296"/>
      <c r="M9" s="107">
        <f>(E7+E12+E17+E19+E24+E29+E34+E39+E44)</f>
        <v>0.7007000000000001</v>
      </c>
      <c r="N9" s="28"/>
      <c r="O9" s="52"/>
      <c r="P9" s="28"/>
      <c r="S9" s="287"/>
      <c r="T9" s="288"/>
      <c r="U9" s="288"/>
      <c r="V9" s="288"/>
      <c r="W9" s="288"/>
      <c r="X9" s="288"/>
      <c r="Y9" s="288"/>
      <c r="Z9" s="288"/>
      <c r="AA9" s="288"/>
      <c r="AB9" s="288"/>
      <c r="AC9" s="288"/>
      <c r="AD9" s="289"/>
    </row>
    <row r="10" spans="3:30" ht="18" x14ac:dyDescent="0.35">
      <c r="C10" s="57"/>
      <c r="D10" s="28"/>
      <c r="E10" s="58"/>
      <c r="F10" s="58"/>
      <c r="G10" s="58"/>
      <c r="H10" s="58"/>
      <c r="I10" s="28"/>
      <c r="J10" s="28"/>
      <c r="K10" s="293" t="s">
        <v>165</v>
      </c>
      <c r="L10" s="293"/>
      <c r="M10" s="106">
        <f>(H9+H14+H21+H26+H31+H36+H41+H46)</f>
        <v>300.03680000000003</v>
      </c>
      <c r="N10" s="28"/>
      <c r="O10" s="52"/>
      <c r="P10" s="28"/>
      <c r="S10" s="287"/>
      <c r="T10" s="288"/>
      <c r="U10" s="288"/>
      <c r="V10" s="288"/>
      <c r="W10" s="288"/>
      <c r="X10" s="288"/>
      <c r="Y10" s="288"/>
      <c r="Z10" s="288"/>
      <c r="AA10" s="288"/>
      <c r="AB10" s="288"/>
      <c r="AC10" s="288"/>
      <c r="AD10" s="289"/>
    </row>
    <row r="11" spans="3:30" ht="15.75" customHeight="1" x14ac:dyDescent="0.35">
      <c r="C11" s="267" t="s">
        <v>150</v>
      </c>
      <c r="D11" s="268">
        <v>49</v>
      </c>
      <c r="E11" s="29">
        <f>60*D11/1000</f>
        <v>2.94</v>
      </c>
      <c r="F11" s="29" t="s">
        <v>148</v>
      </c>
      <c r="G11" s="29">
        <v>85.37</v>
      </c>
      <c r="H11" s="51">
        <f>(E11*G11)</f>
        <v>250.98780000000002</v>
      </c>
      <c r="I11" s="28"/>
      <c r="J11" s="52"/>
      <c r="K11" s="59"/>
      <c r="L11" s="31"/>
      <c r="M11" s="31"/>
      <c r="N11" s="28"/>
      <c r="O11" s="52"/>
      <c r="P11" s="28"/>
      <c r="S11" s="287"/>
      <c r="T11" s="288"/>
      <c r="U11" s="288"/>
      <c r="V11" s="288"/>
      <c r="W11" s="288"/>
      <c r="X11" s="288"/>
      <c r="Y11" s="288"/>
      <c r="Z11" s="288"/>
      <c r="AA11" s="288"/>
      <c r="AB11" s="288"/>
      <c r="AC11" s="288"/>
      <c r="AD11" s="289"/>
    </row>
    <row r="12" spans="3:30" ht="18" x14ac:dyDescent="0.35">
      <c r="C12" s="267"/>
      <c r="D12" s="268"/>
      <c r="E12" s="29">
        <f>D11*14.3/1000</f>
        <v>0.7007000000000001</v>
      </c>
      <c r="F12" s="29" t="s">
        <v>149</v>
      </c>
      <c r="G12" s="29">
        <v>70</v>
      </c>
      <c r="H12" s="51">
        <f>(E12*G12)</f>
        <v>49.049000000000007</v>
      </c>
      <c r="I12" s="28"/>
      <c r="J12" s="52"/>
      <c r="K12" s="57"/>
      <c r="L12" s="28"/>
      <c r="M12" s="28"/>
      <c r="N12" s="28"/>
      <c r="O12" s="52"/>
      <c r="P12" s="28"/>
      <c r="S12" s="287"/>
      <c r="T12" s="288"/>
      <c r="U12" s="288"/>
      <c r="V12" s="288"/>
      <c r="W12" s="288"/>
      <c r="X12" s="288"/>
      <c r="Y12" s="288"/>
      <c r="Z12" s="288"/>
      <c r="AA12" s="288"/>
      <c r="AB12" s="288"/>
      <c r="AC12" s="288"/>
      <c r="AD12" s="289"/>
    </row>
    <row r="13" spans="3:30" ht="18.600000000000001" thickBot="1" x14ac:dyDescent="0.4">
      <c r="C13" s="267"/>
      <c r="D13" s="268"/>
      <c r="E13" s="28"/>
      <c r="F13" s="28"/>
      <c r="G13" s="28"/>
      <c r="H13" s="28"/>
      <c r="I13" s="28"/>
      <c r="J13" s="52"/>
      <c r="K13" s="60"/>
      <c r="L13" s="61"/>
      <c r="M13" s="61"/>
      <c r="N13" s="61"/>
      <c r="O13" s="62"/>
      <c r="P13" s="28"/>
      <c r="S13" s="287"/>
      <c r="T13" s="288"/>
      <c r="U13" s="288"/>
      <c r="V13" s="288"/>
      <c r="W13" s="288"/>
      <c r="X13" s="288"/>
      <c r="Y13" s="288"/>
      <c r="Z13" s="288"/>
      <c r="AA13" s="288"/>
      <c r="AB13" s="288"/>
      <c r="AC13" s="288"/>
      <c r="AD13" s="289"/>
    </row>
    <row r="14" spans="3:30" ht="18" x14ac:dyDescent="0.35">
      <c r="C14" s="57"/>
      <c r="D14" s="28"/>
      <c r="E14" s="105">
        <f>(E11+E12)</f>
        <v>3.6406999999999998</v>
      </c>
      <c r="F14" s="297" t="s">
        <v>146</v>
      </c>
      <c r="G14" s="297"/>
      <c r="H14" s="106">
        <f>(H11+H12)</f>
        <v>300.03680000000003</v>
      </c>
      <c r="I14" s="28"/>
      <c r="J14" s="52"/>
      <c r="K14" s="28"/>
      <c r="L14" s="28"/>
      <c r="M14" s="28"/>
      <c r="N14" s="28"/>
      <c r="O14" s="28"/>
      <c r="P14" s="28"/>
      <c r="S14" s="287"/>
      <c r="T14" s="288"/>
      <c r="U14" s="288"/>
      <c r="V14" s="288"/>
      <c r="W14" s="288"/>
      <c r="X14" s="288"/>
      <c r="Y14" s="288"/>
      <c r="Z14" s="288"/>
      <c r="AA14" s="288"/>
      <c r="AB14" s="288"/>
      <c r="AC14" s="288"/>
      <c r="AD14" s="289"/>
    </row>
    <row r="15" spans="3:30" ht="18" x14ac:dyDescent="0.35">
      <c r="C15" s="57"/>
      <c r="D15" s="28"/>
      <c r="E15" s="28"/>
      <c r="F15" s="28"/>
      <c r="G15" s="28"/>
      <c r="H15" s="28"/>
      <c r="I15" s="28"/>
      <c r="J15" s="52"/>
      <c r="K15" s="28"/>
      <c r="L15" s="28"/>
      <c r="M15" s="28"/>
      <c r="N15" s="28"/>
      <c r="O15" s="28"/>
      <c r="P15" s="28"/>
      <c r="S15" s="287"/>
      <c r="T15" s="288"/>
      <c r="U15" s="288"/>
      <c r="V15" s="288"/>
      <c r="W15" s="288"/>
      <c r="X15" s="288"/>
      <c r="Y15" s="288"/>
      <c r="Z15" s="288"/>
      <c r="AA15" s="288"/>
      <c r="AB15" s="288"/>
      <c r="AC15" s="288"/>
      <c r="AD15" s="289"/>
    </row>
    <row r="16" spans="3:30" ht="15.75" customHeight="1" x14ac:dyDescent="0.35">
      <c r="C16" s="270" t="s">
        <v>151</v>
      </c>
      <c r="D16" s="271">
        <v>0</v>
      </c>
      <c r="E16" s="29">
        <f>5.5*D16/1000</f>
        <v>0</v>
      </c>
      <c r="F16" s="29" t="s">
        <v>148</v>
      </c>
      <c r="G16" s="29">
        <v>85.37</v>
      </c>
      <c r="H16" s="51">
        <f>(E16*G16)</f>
        <v>0</v>
      </c>
      <c r="I16" s="28"/>
      <c r="J16" s="52"/>
      <c r="K16" s="28"/>
      <c r="L16" s="28"/>
      <c r="S16" s="287"/>
      <c r="T16" s="288"/>
      <c r="U16" s="288"/>
      <c r="V16" s="288"/>
      <c r="W16" s="288"/>
      <c r="X16" s="288"/>
      <c r="Y16" s="288"/>
      <c r="Z16" s="288"/>
      <c r="AA16" s="288"/>
      <c r="AB16" s="288"/>
      <c r="AC16" s="288"/>
      <c r="AD16" s="289"/>
    </row>
    <row r="17" spans="3:30" ht="18.600000000000001" thickBot="1" x14ac:dyDescent="0.4">
      <c r="C17" s="270"/>
      <c r="D17" s="271"/>
      <c r="E17" s="29">
        <f>D16*6.39/1000</f>
        <v>0</v>
      </c>
      <c r="F17" s="29" t="s">
        <v>149</v>
      </c>
      <c r="G17" s="29">
        <v>70</v>
      </c>
      <c r="H17" s="51">
        <f>(E17*G17)</f>
        <v>0</v>
      </c>
      <c r="I17" s="28"/>
      <c r="J17" s="52"/>
      <c r="K17" s="28"/>
      <c r="L17" s="28"/>
      <c r="S17" s="287"/>
      <c r="T17" s="288"/>
      <c r="U17" s="288"/>
      <c r="V17" s="288"/>
      <c r="W17" s="288"/>
      <c r="X17" s="288"/>
      <c r="Y17" s="288"/>
      <c r="Z17" s="288"/>
      <c r="AA17" s="288"/>
      <c r="AB17" s="288"/>
      <c r="AC17" s="288"/>
      <c r="AD17" s="289"/>
    </row>
    <row r="18" spans="3:30" ht="15.75" customHeight="1" x14ac:dyDescent="0.35">
      <c r="C18" s="270" t="s">
        <v>152</v>
      </c>
      <c r="D18" s="271">
        <v>0</v>
      </c>
      <c r="E18" s="29">
        <f>5.5*D18/1000</f>
        <v>0</v>
      </c>
      <c r="F18" s="29" t="s">
        <v>148</v>
      </c>
      <c r="G18" s="29">
        <v>85.37</v>
      </c>
      <c r="H18" s="51">
        <f>(E18*G18)</f>
        <v>0</v>
      </c>
      <c r="I18" s="28"/>
      <c r="J18" s="52"/>
      <c r="K18" s="28"/>
      <c r="L18" s="275" t="s">
        <v>198</v>
      </c>
      <c r="M18" s="276"/>
      <c r="N18" s="276"/>
      <c r="O18" s="277"/>
      <c r="S18" s="287"/>
      <c r="T18" s="288"/>
      <c r="U18" s="288"/>
      <c r="V18" s="288"/>
      <c r="W18" s="288"/>
      <c r="X18" s="288"/>
      <c r="Y18" s="288"/>
      <c r="Z18" s="288"/>
      <c r="AA18" s="288"/>
      <c r="AB18" s="288"/>
      <c r="AC18" s="288"/>
      <c r="AD18" s="289"/>
    </row>
    <row r="19" spans="3:30" ht="24" customHeight="1" x14ac:dyDescent="0.35">
      <c r="C19" s="270"/>
      <c r="D19" s="271"/>
      <c r="E19" s="29">
        <f>D18*16.43/1000</f>
        <v>0</v>
      </c>
      <c r="F19" s="29" t="s">
        <v>149</v>
      </c>
      <c r="G19" s="29">
        <v>70</v>
      </c>
      <c r="H19" s="51">
        <f>(E19*G19)</f>
        <v>0</v>
      </c>
      <c r="I19" s="28"/>
      <c r="J19" s="52"/>
      <c r="K19" s="28"/>
      <c r="L19" s="278"/>
      <c r="M19" s="279"/>
      <c r="N19" s="279"/>
      <c r="O19" s="280"/>
      <c r="S19" s="287"/>
      <c r="T19" s="288"/>
      <c r="U19" s="288"/>
      <c r="V19" s="288"/>
      <c r="W19" s="288"/>
      <c r="X19" s="288"/>
      <c r="Y19" s="288"/>
      <c r="Z19" s="288"/>
      <c r="AA19" s="288"/>
      <c r="AB19" s="288"/>
      <c r="AC19" s="288"/>
      <c r="AD19" s="289"/>
    </row>
    <row r="20" spans="3:30" ht="18" x14ac:dyDescent="0.35">
      <c r="C20" s="57"/>
      <c r="D20" s="63"/>
      <c r="E20" s="28"/>
      <c r="F20" s="64"/>
      <c r="G20" s="28"/>
      <c r="H20" s="28"/>
      <c r="I20" s="28"/>
      <c r="J20" s="52"/>
      <c r="K20" s="28"/>
      <c r="L20" s="278"/>
      <c r="M20" s="279"/>
      <c r="N20" s="279"/>
      <c r="O20" s="280"/>
      <c r="S20" s="287"/>
      <c r="T20" s="288"/>
      <c r="U20" s="288"/>
      <c r="V20" s="288"/>
      <c r="W20" s="288"/>
      <c r="X20" s="288"/>
      <c r="Y20" s="288"/>
      <c r="Z20" s="288"/>
      <c r="AA20" s="288"/>
      <c r="AB20" s="288"/>
      <c r="AC20" s="288"/>
      <c r="AD20" s="289"/>
    </row>
    <row r="21" spans="3:30" ht="18.600000000000001" thickBot="1" x14ac:dyDescent="0.4">
      <c r="C21" s="57"/>
      <c r="D21" s="28"/>
      <c r="E21" s="109">
        <f>(E16+E17+E18+E19)</f>
        <v>0</v>
      </c>
      <c r="F21" s="269" t="s">
        <v>146</v>
      </c>
      <c r="G21" s="269"/>
      <c r="H21" s="106">
        <f>(H16+H17+H18+H19)</f>
        <v>0</v>
      </c>
      <c r="I21" s="28"/>
      <c r="J21" s="52"/>
      <c r="K21" s="28"/>
      <c r="L21" s="281"/>
      <c r="M21" s="282"/>
      <c r="N21" s="282"/>
      <c r="O21" s="283"/>
      <c r="S21" s="287"/>
      <c r="T21" s="288"/>
      <c r="U21" s="288"/>
      <c r="V21" s="288"/>
      <c r="W21" s="288"/>
      <c r="X21" s="288"/>
      <c r="Y21" s="288"/>
      <c r="Z21" s="288"/>
      <c r="AA21" s="288"/>
      <c r="AB21" s="288"/>
      <c r="AC21" s="288"/>
      <c r="AD21" s="289"/>
    </row>
    <row r="22" spans="3:30" ht="18" x14ac:dyDescent="0.35">
      <c r="C22" s="57"/>
      <c r="D22" s="28"/>
      <c r="E22" s="28"/>
      <c r="F22" s="28"/>
      <c r="G22" s="28"/>
      <c r="H22" s="28"/>
      <c r="I22" s="28"/>
      <c r="J22" s="52"/>
      <c r="K22" s="28"/>
      <c r="L22" s="28"/>
      <c r="S22" s="287"/>
      <c r="T22" s="288"/>
      <c r="U22" s="288"/>
      <c r="V22" s="288"/>
      <c r="W22" s="288"/>
      <c r="X22" s="288"/>
      <c r="Y22" s="288"/>
      <c r="Z22" s="288"/>
      <c r="AA22" s="288"/>
      <c r="AB22" s="288"/>
      <c r="AC22" s="288"/>
      <c r="AD22" s="289"/>
    </row>
    <row r="23" spans="3:30" ht="18" x14ac:dyDescent="0.35">
      <c r="C23" s="270" t="s">
        <v>153</v>
      </c>
      <c r="D23" s="271">
        <v>0</v>
      </c>
      <c r="E23" s="29">
        <f>19.39*D23/1000</f>
        <v>0</v>
      </c>
      <c r="F23" s="29" t="s">
        <v>148</v>
      </c>
      <c r="G23" s="29">
        <v>85.37</v>
      </c>
      <c r="H23" s="51">
        <f>(E23*G23)</f>
        <v>0</v>
      </c>
      <c r="I23" s="28"/>
      <c r="J23" s="52"/>
      <c r="K23" s="28"/>
      <c r="L23" s="28"/>
      <c r="S23" s="287"/>
      <c r="T23" s="288"/>
      <c r="U23" s="288"/>
      <c r="V23" s="288"/>
      <c r="W23" s="288"/>
      <c r="X23" s="288"/>
      <c r="Y23" s="288"/>
      <c r="Z23" s="288"/>
      <c r="AA23" s="288"/>
      <c r="AB23" s="288"/>
      <c r="AC23" s="288"/>
      <c r="AD23" s="289"/>
    </row>
    <row r="24" spans="3:30" ht="18" x14ac:dyDescent="0.35">
      <c r="C24" s="270"/>
      <c r="D24" s="271"/>
      <c r="E24" s="29">
        <f>D23*14.3/1000</f>
        <v>0</v>
      </c>
      <c r="F24" s="29" t="s">
        <v>149</v>
      </c>
      <c r="G24" s="29">
        <v>70</v>
      </c>
      <c r="H24" s="51">
        <f>(E24*G24)</f>
        <v>0</v>
      </c>
      <c r="I24" s="28"/>
      <c r="J24" s="52"/>
      <c r="K24" s="28"/>
      <c r="L24" s="28"/>
      <c r="S24" s="287"/>
      <c r="T24" s="288"/>
      <c r="U24" s="288"/>
      <c r="V24" s="288"/>
      <c r="W24" s="288"/>
      <c r="X24" s="288"/>
      <c r="Y24" s="288"/>
      <c r="Z24" s="288"/>
      <c r="AA24" s="288"/>
      <c r="AB24" s="288"/>
      <c r="AC24" s="288"/>
      <c r="AD24" s="289"/>
    </row>
    <row r="25" spans="3:30" ht="18" x14ac:dyDescent="0.35">
      <c r="C25" s="57"/>
      <c r="D25" s="28"/>
      <c r="E25" s="28"/>
      <c r="F25" s="28"/>
      <c r="G25" s="28"/>
      <c r="H25" s="28"/>
      <c r="I25" s="28"/>
      <c r="J25" s="52"/>
      <c r="K25" s="28"/>
      <c r="L25" s="28"/>
      <c r="S25" s="287"/>
      <c r="T25" s="288"/>
      <c r="U25" s="288"/>
      <c r="V25" s="288"/>
      <c r="W25" s="288"/>
      <c r="X25" s="288"/>
      <c r="Y25" s="288"/>
      <c r="Z25" s="288"/>
      <c r="AA25" s="288"/>
      <c r="AB25" s="288"/>
      <c r="AC25" s="288"/>
      <c r="AD25" s="289"/>
    </row>
    <row r="26" spans="3:30" ht="18" x14ac:dyDescent="0.35">
      <c r="C26" s="57"/>
      <c r="D26" s="28"/>
      <c r="E26" s="105">
        <f>(E23+E24)</f>
        <v>0</v>
      </c>
      <c r="F26" s="269" t="s">
        <v>146</v>
      </c>
      <c r="G26" s="269"/>
      <c r="H26" s="106">
        <f>(H23+H24)</f>
        <v>0</v>
      </c>
      <c r="I26" s="28"/>
      <c r="J26" s="52"/>
      <c r="K26" s="28"/>
      <c r="L26" s="28"/>
      <c r="S26" s="287"/>
      <c r="T26" s="288"/>
      <c r="U26" s="288"/>
      <c r="V26" s="288"/>
      <c r="W26" s="288"/>
      <c r="X26" s="288"/>
      <c r="Y26" s="288"/>
      <c r="Z26" s="288"/>
      <c r="AA26" s="288"/>
      <c r="AB26" s="288"/>
      <c r="AC26" s="288"/>
      <c r="AD26" s="289"/>
    </row>
    <row r="27" spans="3:30" ht="18" x14ac:dyDescent="0.35">
      <c r="C27" s="57"/>
      <c r="D27" s="28"/>
      <c r="E27" s="28"/>
      <c r="F27" s="28"/>
      <c r="G27" s="28"/>
      <c r="H27" s="28"/>
      <c r="I27" s="28"/>
      <c r="J27" s="52"/>
      <c r="K27" s="28"/>
      <c r="L27" s="28"/>
      <c r="S27" s="287"/>
      <c r="T27" s="288"/>
      <c r="U27" s="288"/>
      <c r="V27" s="288"/>
      <c r="W27" s="288"/>
      <c r="X27" s="288"/>
      <c r="Y27" s="288"/>
      <c r="Z27" s="288"/>
      <c r="AA27" s="288"/>
      <c r="AB27" s="288"/>
      <c r="AC27" s="288"/>
      <c r="AD27" s="289"/>
    </row>
    <row r="28" spans="3:30" ht="18.600000000000001" thickBot="1" x14ac:dyDescent="0.4">
      <c r="C28" s="270" t="s">
        <v>160</v>
      </c>
      <c r="D28" s="271">
        <v>0</v>
      </c>
      <c r="E28" s="29">
        <f>8.19*D28/1000</f>
        <v>0</v>
      </c>
      <c r="F28" s="29" t="s">
        <v>148</v>
      </c>
      <c r="G28" s="29">
        <v>85.37</v>
      </c>
      <c r="H28" s="51">
        <f>(E28*G28)</f>
        <v>0</v>
      </c>
      <c r="I28" s="28"/>
      <c r="J28" s="52"/>
      <c r="K28" s="28"/>
      <c r="L28" s="28"/>
      <c r="S28" s="290"/>
      <c r="T28" s="291"/>
      <c r="U28" s="291"/>
      <c r="V28" s="291"/>
      <c r="W28" s="291"/>
      <c r="X28" s="291"/>
      <c r="Y28" s="291"/>
      <c r="Z28" s="291"/>
      <c r="AA28" s="291"/>
      <c r="AB28" s="291"/>
      <c r="AC28" s="291"/>
      <c r="AD28" s="292"/>
    </row>
    <row r="29" spans="3:30" ht="18" x14ac:dyDescent="0.35">
      <c r="C29" s="270"/>
      <c r="D29" s="271"/>
      <c r="E29" s="29">
        <f>D28*1.34/1000</f>
        <v>0</v>
      </c>
      <c r="F29" s="29" t="s">
        <v>149</v>
      </c>
      <c r="G29" s="29">
        <v>70</v>
      </c>
      <c r="H29" s="51">
        <f>(E29*G29)</f>
        <v>0</v>
      </c>
      <c r="I29" s="28"/>
      <c r="J29" s="52"/>
      <c r="K29" s="28"/>
      <c r="L29" s="28"/>
    </row>
    <row r="30" spans="3:30" ht="18" x14ac:dyDescent="0.35">
      <c r="C30" s="57"/>
      <c r="D30" s="28"/>
      <c r="E30" s="28"/>
      <c r="F30" s="28"/>
      <c r="G30" s="28"/>
      <c r="H30" s="28"/>
      <c r="I30" s="28"/>
      <c r="J30" s="52"/>
      <c r="K30" s="28"/>
      <c r="L30" s="28"/>
    </row>
    <row r="31" spans="3:30" ht="18" x14ac:dyDescent="0.35">
      <c r="C31" s="57"/>
      <c r="D31" s="28"/>
      <c r="E31" s="105">
        <f>(E28+E29)</f>
        <v>0</v>
      </c>
      <c r="F31" s="269" t="s">
        <v>146</v>
      </c>
      <c r="G31" s="269"/>
      <c r="H31" s="106">
        <f>(H28+H29)</f>
        <v>0</v>
      </c>
      <c r="I31" s="28"/>
      <c r="J31" s="52"/>
      <c r="K31" s="28"/>
      <c r="L31" s="28"/>
    </row>
    <row r="32" spans="3:30" ht="18" x14ac:dyDescent="0.35">
      <c r="C32" s="57"/>
      <c r="D32" s="28"/>
      <c r="E32" s="28"/>
      <c r="F32" s="28"/>
      <c r="G32" s="28"/>
      <c r="H32" s="28"/>
      <c r="I32" s="28"/>
      <c r="J32" s="52"/>
      <c r="K32" s="28"/>
      <c r="L32" s="28"/>
    </row>
    <row r="33" spans="3:12" ht="18" x14ac:dyDescent="0.35">
      <c r="C33" s="270" t="s">
        <v>161</v>
      </c>
      <c r="D33" s="271">
        <v>0</v>
      </c>
      <c r="E33" s="29">
        <f>5.12*D33/1000</f>
        <v>0</v>
      </c>
      <c r="F33" s="29" t="s">
        <v>148</v>
      </c>
      <c r="G33" s="29">
        <v>85.37</v>
      </c>
      <c r="H33" s="51">
        <f>(E33*G33)</f>
        <v>0</v>
      </c>
      <c r="I33" s="28"/>
      <c r="J33" s="52"/>
      <c r="K33" s="28"/>
      <c r="L33" s="28"/>
    </row>
    <row r="34" spans="3:12" ht="18" x14ac:dyDescent="0.35">
      <c r="C34" s="270"/>
      <c r="D34" s="271"/>
      <c r="E34" s="29">
        <f>D33*1.34/1000</f>
        <v>0</v>
      </c>
      <c r="F34" s="29" t="s">
        <v>149</v>
      </c>
      <c r="G34" s="29">
        <v>70</v>
      </c>
      <c r="H34" s="51">
        <f>(E34*G34)</f>
        <v>0</v>
      </c>
      <c r="I34" s="28"/>
      <c r="J34" s="52"/>
      <c r="K34" s="28"/>
      <c r="L34" s="28"/>
    </row>
    <row r="35" spans="3:12" ht="18" x14ac:dyDescent="0.35">
      <c r="C35" s="57"/>
      <c r="D35" s="28"/>
      <c r="E35" s="28"/>
      <c r="F35" s="28"/>
      <c r="G35" s="28"/>
      <c r="H35" s="28"/>
      <c r="I35" s="28"/>
      <c r="J35" s="52"/>
      <c r="K35" s="28"/>
      <c r="L35" s="28"/>
    </row>
    <row r="36" spans="3:12" ht="18" x14ac:dyDescent="0.35">
      <c r="C36" s="57"/>
      <c r="D36" s="28"/>
      <c r="E36" s="105">
        <f>(E33+E34)</f>
        <v>0</v>
      </c>
      <c r="F36" s="269" t="s">
        <v>146</v>
      </c>
      <c r="G36" s="269"/>
      <c r="H36" s="106">
        <f>(H33+H34)</f>
        <v>0</v>
      </c>
      <c r="I36" s="28"/>
      <c r="J36" s="52"/>
      <c r="K36" s="28"/>
      <c r="L36" s="28"/>
    </row>
    <row r="37" spans="3:12" ht="18" x14ac:dyDescent="0.35">
      <c r="C37" s="57"/>
      <c r="D37" s="28"/>
      <c r="E37" s="28"/>
      <c r="F37" s="28"/>
      <c r="G37" s="28"/>
      <c r="H37" s="28"/>
      <c r="I37" s="28"/>
      <c r="J37" s="52"/>
      <c r="K37" s="28"/>
      <c r="L37" s="28"/>
    </row>
    <row r="38" spans="3:12" ht="18" x14ac:dyDescent="0.35">
      <c r="C38" s="270" t="s">
        <v>162</v>
      </c>
      <c r="D38" s="271">
        <v>0</v>
      </c>
      <c r="E38" s="29">
        <f>0.078*D38/1000</f>
        <v>0</v>
      </c>
      <c r="F38" s="29" t="s">
        <v>148</v>
      </c>
      <c r="G38" s="29">
        <v>85.37</v>
      </c>
      <c r="H38" s="51">
        <f>(E38*G38)</f>
        <v>0</v>
      </c>
      <c r="I38" s="28"/>
      <c r="J38" s="52"/>
      <c r="K38" s="28"/>
      <c r="L38" s="28"/>
    </row>
    <row r="39" spans="3:12" ht="18" x14ac:dyDescent="0.35">
      <c r="C39" s="270"/>
      <c r="D39" s="271"/>
      <c r="E39" s="29">
        <f>D38*0.37/1000</f>
        <v>0</v>
      </c>
      <c r="F39" s="29" t="s">
        <v>149</v>
      </c>
      <c r="G39" s="29">
        <v>70</v>
      </c>
      <c r="H39" s="51">
        <f>(E39*G39)</f>
        <v>0</v>
      </c>
      <c r="I39" s="28"/>
      <c r="J39" s="52"/>
      <c r="K39" s="28"/>
      <c r="L39" s="28"/>
    </row>
    <row r="40" spans="3:12" ht="18" x14ac:dyDescent="0.35">
      <c r="C40" s="57"/>
      <c r="D40" s="28"/>
      <c r="E40" s="28"/>
      <c r="F40" s="28"/>
      <c r="G40" s="28"/>
      <c r="H40" s="28"/>
      <c r="I40" s="28"/>
      <c r="J40" s="52"/>
      <c r="K40" s="28"/>
      <c r="L40" s="28"/>
    </row>
    <row r="41" spans="3:12" ht="15" customHeight="1" x14ac:dyDescent="0.35">
      <c r="C41" s="57"/>
      <c r="D41" s="28"/>
      <c r="E41" s="105">
        <f>(E38+E39)</f>
        <v>0</v>
      </c>
      <c r="F41" s="269" t="s">
        <v>146</v>
      </c>
      <c r="G41" s="269"/>
      <c r="H41" s="106">
        <f>(H38+H39)</f>
        <v>0</v>
      </c>
      <c r="I41" s="28"/>
      <c r="J41" s="52"/>
      <c r="K41" s="28"/>
      <c r="L41" s="28"/>
    </row>
    <row r="42" spans="3:12" ht="15" customHeight="1" x14ac:dyDescent="0.35">
      <c r="C42" s="57"/>
      <c r="D42" s="28"/>
      <c r="E42" s="65"/>
      <c r="F42" s="30"/>
      <c r="G42" s="30"/>
      <c r="H42" s="66"/>
      <c r="I42" s="28"/>
      <c r="J42" s="52"/>
      <c r="K42" s="28"/>
      <c r="L42" s="28"/>
    </row>
    <row r="43" spans="3:12" ht="15" customHeight="1" x14ac:dyDescent="0.35">
      <c r="C43" s="270" t="s">
        <v>163</v>
      </c>
      <c r="D43" s="271">
        <v>0</v>
      </c>
      <c r="E43" s="29">
        <f>0.078*D43/1000</f>
        <v>0</v>
      </c>
      <c r="F43" s="29" t="s">
        <v>148</v>
      </c>
      <c r="G43" s="29">
        <v>85.37</v>
      </c>
      <c r="H43" s="51">
        <f>(E43*G43)</f>
        <v>0</v>
      </c>
      <c r="I43" s="28"/>
      <c r="J43" s="52"/>
      <c r="K43" s="28"/>
      <c r="L43" s="28"/>
    </row>
    <row r="44" spans="3:12" ht="15" customHeight="1" x14ac:dyDescent="0.35">
      <c r="C44" s="270"/>
      <c r="D44" s="271"/>
      <c r="E44" s="29">
        <f>D43*0.28/1000</f>
        <v>0</v>
      </c>
      <c r="F44" s="29" t="s">
        <v>149</v>
      </c>
      <c r="G44" s="29">
        <v>70</v>
      </c>
      <c r="H44" s="51">
        <f>(E44*G44)</f>
        <v>0</v>
      </c>
      <c r="I44" s="28"/>
      <c r="J44" s="52"/>
      <c r="K44" s="28"/>
      <c r="L44" s="28"/>
    </row>
    <row r="45" spans="3:12" ht="15" customHeight="1" x14ac:dyDescent="0.35">
      <c r="C45" s="57"/>
      <c r="D45" s="28"/>
      <c r="E45" s="28"/>
      <c r="F45" s="28"/>
      <c r="G45" s="28"/>
      <c r="H45" s="28"/>
      <c r="I45" s="28"/>
      <c r="J45" s="52"/>
      <c r="K45" s="28"/>
      <c r="L45" s="28"/>
    </row>
    <row r="46" spans="3:12" ht="15" customHeight="1" x14ac:dyDescent="0.35">
      <c r="C46" s="57"/>
      <c r="D46" s="28"/>
      <c r="E46" s="105">
        <f>(E43+E44)</f>
        <v>0</v>
      </c>
      <c r="F46" s="269" t="s">
        <v>146</v>
      </c>
      <c r="G46" s="269"/>
      <c r="H46" s="106">
        <f>(H43+H44)</f>
        <v>0</v>
      </c>
      <c r="I46" s="28"/>
      <c r="J46" s="52"/>
      <c r="K46" s="28"/>
      <c r="L46" s="28"/>
    </row>
    <row r="47" spans="3:12" ht="18.600000000000001" thickBot="1" x14ac:dyDescent="0.4">
      <c r="C47" s="60"/>
      <c r="D47" s="61"/>
      <c r="E47" s="61"/>
      <c r="F47" s="61"/>
      <c r="G47" s="61"/>
      <c r="H47" s="61"/>
      <c r="I47" s="61"/>
      <c r="J47" s="62"/>
      <c r="K47" s="28"/>
      <c r="L47" s="28"/>
    </row>
    <row r="48" spans="3:12" ht="18" x14ac:dyDescent="0.35">
      <c r="C48" s="28"/>
      <c r="D48" s="28"/>
      <c r="E48" s="28"/>
      <c r="F48" s="28"/>
      <c r="G48" s="28"/>
      <c r="H48" s="28"/>
      <c r="I48" s="28"/>
      <c r="J48" s="28"/>
      <c r="K48" s="28"/>
      <c r="L48" s="28"/>
    </row>
    <row r="49" spans="3:12" ht="18" x14ac:dyDescent="0.35">
      <c r="C49" s="260"/>
      <c r="D49" s="260"/>
      <c r="E49" s="260"/>
      <c r="F49" s="260"/>
      <c r="G49" s="260"/>
      <c r="H49" s="260"/>
      <c r="I49" s="28"/>
      <c r="J49" s="28"/>
      <c r="K49" s="28"/>
      <c r="L49" s="28"/>
    </row>
    <row r="50" spans="3:12" ht="18" x14ac:dyDescent="0.35">
      <c r="C50" s="260"/>
      <c r="D50" s="260"/>
      <c r="E50" s="260"/>
      <c r="F50" s="260"/>
      <c r="G50" s="260"/>
      <c r="H50" s="260"/>
      <c r="I50" s="28"/>
      <c r="J50" s="28"/>
      <c r="K50" s="28"/>
      <c r="L50" s="28"/>
    </row>
    <row r="51" spans="3:12" ht="18" x14ac:dyDescent="0.35">
      <c r="C51" s="67"/>
      <c r="D51" s="28"/>
      <c r="E51" s="28"/>
      <c r="F51" s="28"/>
      <c r="G51" s="28"/>
      <c r="H51" s="28"/>
      <c r="I51" s="28"/>
      <c r="J51" s="28"/>
      <c r="K51" s="28"/>
      <c r="L51" s="28"/>
    </row>
    <row r="52" spans="3:12" ht="18" x14ac:dyDescent="0.35">
      <c r="C52" s="28"/>
      <c r="D52" s="28"/>
      <c r="E52" s="28"/>
      <c r="F52" s="28"/>
      <c r="G52" s="28"/>
      <c r="H52" s="28"/>
      <c r="I52" s="28"/>
      <c r="J52" s="28"/>
      <c r="K52" s="28"/>
      <c r="L52" s="28"/>
    </row>
  </sheetData>
  <mergeCells count="41">
    <mergeCell ref="L18:O21"/>
    <mergeCell ref="S3:AD28"/>
    <mergeCell ref="C43:C44"/>
    <mergeCell ref="D43:D44"/>
    <mergeCell ref="F46:G46"/>
    <mergeCell ref="K10:L10"/>
    <mergeCell ref="N7:O7"/>
    <mergeCell ref="K8:L8"/>
    <mergeCell ref="K9:L9"/>
    <mergeCell ref="F36:G36"/>
    <mergeCell ref="F26:G26"/>
    <mergeCell ref="F9:G9"/>
    <mergeCell ref="F14:G14"/>
    <mergeCell ref="E8:G8"/>
    <mergeCell ref="C33:C34"/>
    <mergeCell ref="D33:D34"/>
    <mergeCell ref="C38:C39"/>
    <mergeCell ref="D38:D39"/>
    <mergeCell ref="F41:G41"/>
    <mergeCell ref="C1:J1"/>
    <mergeCell ref="C18:C19"/>
    <mergeCell ref="D18:D19"/>
    <mergeCell ref="F21:G21"/>
    <mergeCell ref="C23:C24"/>
    <mergeCell ref="D23:D24"/>
    <mergeCell ref="C49:H50"/>
    <mergeCell ref="D3:D5"/>
    <mergeCell ref="C3:C5"/>
    <mergeCell ref="E3:E5"/>
    <mergeCell ref="F3:F5"/>
    <mergeCell ref="H3:H5"/>
    <mergeCell ref="G3:G5"/>
    <mergeCell ref="C6:C9"/>
    <mergeCell ref="D6:D9"/>
    <mergeCell ref="C11:C13"/>
    <mergeCell ref="D11:D13"/>
    <mergeCell ref="F31:G31"/>
    <mergeCell ref="C28:C29"/>
    <mergeCell ref="D28:D29"/>
    <mergeCell ref="C16:C17"/>
    <mergeCell ref="D16:D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Dzīvnieku vienības aprēķins</vt:lpstr>
      <vt:lpstr>Radītais kūtsmēslu daudzums</vt:lpstr>
      <vt:lpstr>Krātuves ietilpības aprēķins</vt:lpstr>
      <vt:lpstr>DRN_aprēķini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2024-02-05T08:02:41Z</dcterms:modified>
</cp:coreProperties>
</file>